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DC09\Desktop\avances de obra\"/>
    </mc:Choice>
  </mc:AlternateContent>
  <bookViews>
    <workbookView xWindow="0" yWindow="0" windowWidth="24000" windowHeight="8475"/>
  </bookViews>
  <sheets>
    <sheet name="Informe Obras Faism" sheetId="2" r:id="rId1"/>
    <sheet name="Hoja1" sheetId="1" r:id="rId2"/>
  </sheets>
  <definedNames>
    <definedName name="_xlnm.Print_Area" localSheetId="0">'Informe Obras Faism'!$A$43:$C$46</definedName>
    <definedName name="_xlnm.Print_Titles" localSheetId="0">'Informe Obras Faism'!$1:$4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9" i="2" l="1"/>
  <c r="J59" i="2" s="1"/>
  <c r="D58" i="2"/>
  <c r="J58" i="2" s="1"/>
  <c r="J57" i="2"/>
  <c r="D56" i="2"/>
  <c r="J56" i="2" s="1"/>
  <c r="D55" i="2"/>
  <c r="J55" i="2" s="1"/>
  <c r="D54" i="2"/>
  <c r="J54" i="2" s="1"/>
  <c r="J53" i="2"/>
  <c r="D53" i="2"/>
  <c r="D52" i="2"/>
  <c r="J52" i="2" s="1"/>
  <c r="J51" i="2"/>
  <c r="J50" i="2"/>
  <c r="D50" i="2"/>
  <c r="D49" i="2"/>
  <c r="E47" i="2" s="1"/>
  <c r="J48" i="2"/>
  <c r="D48" i="2"/>
  <c r="J47" i="2"/>
  <c r="F47" i="2"/>
  <c r="D47" i="2"/>
  <c r="D46" i="2"/>
  <c r="J46" i="2" s="1"/>
  <c r="J45" i="2"/>
  <c r="D45" i="2"/>
  <c r="J44" i="2"/>
  <c r="D44" i="2"/>
  <c r="J43" i="2"/>
  <c r="D43" i="2"/>
  <c r="E43" i="2" s="1"/>
  <c r="J42" i="2"/>
  <c r="D42" i="2"/>
  <c r="J41" i="2"/>
  <c r="J40" i="2"/>
  <c r="J39" i="2"/>
  <c r="J38" i="2"/>
  <c r="J37" i="2"/>
  <c r="D37" i="2"/>
  <c r="J36" i="2"/>
  <c r="J35" i="2"/>
  <c r="J34" i="2"/>
  <c r="J33" i="2"/>
  <c r="D32" i="2"/>
  <c r="J32" i="2" s="1"/>
  <c r="J31" i="2"/>
  <c r="J30" i="2"/>
  <c r="D30" i="2"/>
  <c r="J29" i="2"/>
  <c r="J28" i="2"/>
  <c r="J27" i="2"/>
  <c r="J26" i="2"/>
  <c r="J25" i="2"/>
  <c r="J24" i="2"/>
  <c r="F24" i="2"/>
  <c r="E24" i="2"/>
  <c r="D23" i="2"/>
  <c r="J23" i="2" s="1"/>
  <c r="D22" i="2"/>
  <c r="J22" i="2" s="1"/>
  <c r="D21" i="2"/>
  <c r="J21" i="2" s="1"/>
  <c r="J20" i="2"/>
  <c r="D20" i="2"/>
  <c r="D19" i="2"/>
  <c r="J19" i="2" s="1"/>
  <c r="D18" i="2"/>
  <c r="J18" i="2" s="1"/>
  <c r="D17" i="2"/>
  <c r="J17" i="2" s="1"/>
  <c r="J16" i="2"/>
  <c r="D16" i="2"/>
  <c r="D15" i="2"/>
  <c r="J15" i="2" s="1"/>
  <c r="E14" i="2"/>
  <c r="D14" i="2"/>
  <c r="J14" i="2" s="1"/>
  <c r="J13" i="2"/>
  <c r="J12" i="2"/>
  <c r="D12" i="2"/>
  <c r="E11" i="2" s="1"/>
  <c r="J11" i="2"/>
  <c r="F11" i="2"/>
  <c r="J10" i="2"/>
  <c r="D10" i="2"/>
  <c r="D9" i="2"/>
  <c r="E7" i="2" s="1"/>
  <c r="J8" i="2"/>
  <c r="D8" i="2"/>
  <c r="F7" i="2"/>
  <c r="D7" i="2"/>
  <c r="J7" i="2" s="1"/>
  <c r="J9" i="2" l="1"/>
  <c r="E31" i="2"/>
  <c r="E60" i="2" s="1"/>
  <c r="J49" i="2"/>
  <c r="E55" i="2"/>
</calcChain>
</file>

<file path=xl/sharedStrings.xml><?xml version="1.0" encoding="utf-8"?>
<sst xmlns="http://schemas.openxmlformats.org/spreadsheetml/2006/main" count="100" uniqueCount="92">
  <si>
    <t>NÚM.</t>
  </si>
  <si>
    <t>EXPEDIENTE DE OBRA</t>
  </si>
  <si>
    <t>DESCRIPCIÓN Y UBICACIÓN DE LA OBRA</t>
  </si>
  <si>
    <t>CONTRATADO</t>
  </si>
  <si>
    <t>MONTO TOTAL OBRA INICIAL</t>
  </si>
  <si>
    <t>MONTO TOTAL OBRA FINAL</t>
  </si>
  <si>
    <t>EJECUTOR DE LA OBRA</t>
  </si>
  <si>
    <t>SUPERVISOR DE LA OBRA</t>
  </si>
  <si>
    <r>
      <t>SUPERFICIE DE LA OBRA MT</t>
    </r>
    <r>
      <rPr>
        <b/>
        <sz val="11"/>
        <color theme="0"/>
        <rFont val="Calibri"/>
        <family val="2"/>
      </rPr>
      <t>²</t>
    </r>
  </si>
  <si>
    <r>
      <t>COSTO MT</t>
    </r>
    <r>
      <rPr>
        <b/>
        <sz val="11"/>
        <color theme="0"/>
        <rFont val="Calibri"/>
        <family val="2"/>
      </rPr>
      <t>² DE LA OBRA</t>
    </r>
  </si>
  <si>
    <t>FONDO</t>
  </si>
  <si>
    <t>BENEFICIARIOS</t>
  </si>
  <si>
    <t>DOP/AD/39/2021</t>
  </si>
  <si>
    <t>CONTRUCCIÓN DE PAVIMENTACION A BASE DE EMPEDRADO AHOGADO EN MORTERO EN PUERTO VALLARTA DE LA CALLE IGNACIO LOPEZ RAYON DESDE HIDALGO HASTA GALEANA EN EL ASENTAMIENTO LA INDEPENDENCIA</t>
  </si>
  <si>
    <t>DUVER RENTA SA DE CV</t>
  </si>
  <si>
    <t>ING. SERGIO IVÁN LÓPEZ CRUZ</t>
  </si>
  <si>
    <t>FAISM</t>
  </si>
  <si>
    <t>CONSTRUCCIÓN DE GUARNICIONES Y BANQUETAS EN PUERTO VALLARTA DE LA CALLE IGNACIO LOPEZ RAYON DESDE HIDALGO HASTA GALEANA EN EL ASENTAMIENTO LA INDEPENDENCIA</t>
  </si>
  <si>
    <t>REHABILITACIÓN DE RED O SISTEMA DE AGUA ENTUBADA ACCESO A SERVICIOS BASICOS DE LA VIVIENDA EN PUERTO VALLARTA DE LA CALLE IGNACIO LOPEZ RAYON DESDE HIDALGO HASTA GALEANA EN EL ASENTAMIENTO LA INDEPENDENCIA</t>
  </si>
  <si>
    <t>REHABILITACIÓN DE DRENAJE SANITARIO EN PUERTO VALLARTA DE LA CALLE IGNACIO LOPEZ RAYON DESDE HIDALGO HASTA GALEANA EN EL ASENTAMIENTO LA INDEPENDENCIA</t>
  </si>
  <si>
    <t>DOP/AD/40/2021</t>
  </si>
  <si>
    <t>CONTRUCCIÓN DE PAVIMENTACION A BASE DE EMPEDRADO AHOGADO EN MORTERO EN PUERTO VALLARTA DE LA CALLE EUTIQUIO GONZALEZ DESDE REPUBLICA DEL ECUADOR HASTA ARGENTINA EN EL ASENTAMIENTO LOMAS DE ENMEDIO</t>
  </si>
  <si>
    <t>ROCA PROYECTOS Y CONSTRUCCIONES DEL NAYAR SA DE CV</t>
  </si>
  <si>
    <t>ING. DIEGO ROMUALDO MACEDO MORA</t>
  </si>
  <si>
    <t>CONSTRUCCIÓN DE GUARNICIONES Y BANQUETAS EN PUERTO VALLARTA DE LA CALLE EUTIQUIO GONZALEZ DESDE REPUBLICA DEL ECUADOR HASTA ARGENTINA EN EL ASENTAMIENTO LOMAS DE EN MEDIO</t>
  </si>
  <si>
    <t>REHABILITACIÓN DE RED O SISTEMA DE AGUA ENTUBADA ACCESO A SERVICIOS BASICOS DE LA VIVIENDA EN PUERTO VALLARTA DE LA CALLE EUTIQUIO GONZALEZ DESDE REPUBLICA DEL ECUADOR HASTA ARGENTINA EN EL ASENTAMIENTO LOMAS DE EN MEDIO</t>
  </si>
  <si>
    <t>DOP/CSS/41/2021</t>
  </si>
  <si>
    <t>CONTRUCCIÓN DE PAVIMENTACION A BASE DE CONCRETO HIDRAULICO EN PUERTO VALLARTA DE LA CALLE ARGENTINA DESDE 18 DE MARZO HASTA 24 DE JUNIO EN EL ASENTAMIENTO LOMAS DEL CALVARIO</t>
  </si>
  <si>
    <t>EN PROCESO</t>
  </si>
  <si>
    <t>CALU CONSTRUCCIONES Y PAVIMENTACIONES SA DE CV</t>
  </si>
  <si>
    <t>ING. MARIO ADRIÁN MARTÍNEZ BECERRA</t>
  </si>
  <si>
    <t>CONTRUCCIÓN DE PAVIMENTACION A BASE DE EMPEDRADO AHOGADO EN MORTERO EN PUERTO VALLARTA DE LA CALLE PTO. ENSENADA DESDE PTO. LAS PEÑAS HASTA PTO. TAMPICO EN EL ASENTAMIENTO LOS RAMBLASES</t>
  </si>
  <si>
    <t>CONSTRUCCIÓN DE GUARNICIONES Y BANQUETAS EN PUERTO VALLARTA DE LA CALLE ARGENTINA DESDE 18 DE MARZO HASTA 24 DE JUNIO EN EL ASENTAMIENTO LOMAS DEL CALVARIO</t>
  </si>
  <si>
    <t>CONSTRUCCIÓN DE GUARNICIONES Y BANQUETAS EN PUERTO VALLARTA DE LA CALLE PTO. ENSENADA DESDE PTO. LAS PEÑAS HASTA PTO. TAMPICO EN EL ASENTAMIENTO LOS RAMBLASES</t>
  </si>
  <si>
    <t>REHABILITACIÓN DE RED O SISTEMA DE AGUA ENTUBADA ACCESO A SERVICIOS BASICOS DE LA VIVIENDA EN PUERTO VALLARTADE LA CALLE ARGENTINA DESDE 18 DE MARZO HASTA 24 DE JUNIO EN EL ASENTAMIENTO LOMAS DEL CALVARIO</t>
  </si>
  <si>
    <t>REHABILITACIÓN DE RED O SISTEMA DE AGUA ENTUBADA ACCESO A SERVICIOS BASICOS DE LA VIVIENDA EN PUERTO VALLARTA DE LA CALLE PTO. ENSENADA DESDE PTO. LAS PEÑAS HASTA PTO. TAMPICO EN EL ASENTAMIENTO LOS RAMBLASES</t>
  </si>
  <si>
    <t>REHABILITACIÓN DE DRENAJE SANITARIO EN PUERTO VALLARTA DE LA CALLE ARGENTINA DESDE 18 DE MARZO HASTA 24 DE JUNIO EN EL ASENTAMIENTO LOMAS DEL CALVARIO</t>
  </si>
  <si>
    <t>REHABILITACIÓN DE DRENAJE SANITARIO EN PUERTO VALLARTA DE LA CALLE PTO. ENSENADA DESDE PTO. LAS PEÑAS HASTA PTO. TAMPICO EN EL ASENTAMIENTO LOS RAMBLASES</t>
  </si>
  <si>
    <t>CONSTRUCCIÓN DE MUROS DE CONTENCION EN LA CALLE PTO . ENSENADA EN PUERTO VALLARTA LOCALIDAD PUERTO VALLARTA ASENTAMIENTO RAMBLASES</t>
  </si>
  <si>
    <t>CONSTRUCCION DE PUENTE PEATONAL EN PUERTO VALLARTA LOCALIDAD COLONIA PASO DEL MOLINO ASENTAMIENTO PASO DEL MOLINO</t>
  </si>
  <si>
    <t>DOP/CSS/42/2021</t>
  </si>
  <si>
    <t>CONTRUCCIÓN DE PAVIMENTACION A BASE DE EMPEDRADO AHOGADO EN MORTERO EN PUERTO VALLARTA DE LA CALLE SANDIA (GARDENIA) DESDE HERIBERTO CASTILLO HASTA COLIFLOR EN EL ASENTAMIENTO LAGUNA DEL VALLE</t>
  </si>
  <si>
    <t>AGREGADOS R.T. SA DE CV</t>
  </si>
  <si>
    <t>ING. AGUSTÍN VALENZUELA TOPETE</t>
  </si>
  <si>
    <t>CONTRUCCIÓN DE PAVIMENTACION A BASE DE CONCRETO HIDRAHULICO EN PUERTO VALLARTA DE LA CALLE PLAYA GRANDE DESDE JORGE NEGRETE HASTA MAR DE CORTES EN EL ASENTAMIENTO LA INDEPENDENCIA</t>
  </si>
  <si>
    <t>CONSTRUCCIÓN DE GUARNICIONES Y BANQUETAS EN LA CALLE SANDIA (GARDENIA) DESDE HERIBERTO CASTILLO HASTA COLIFLOR EN EL ASENTAMIENTO LAGUNA DEL VALLE</t>
  </si>
  <si>
    <t>CONSTRUCCIÓN DE GUARNICIONES Y BANQUETAS EN LA CALLE PLAYA GRANDE DESDE JORGE NEGRETE HASTA MAR DE CORTES EN EL ASENTAMIENTO LA INDEPENDENCIA</t>
  </si>
  <si>
    <t>REHABILITACIÓN DE RED O SISTEMA DE AGUA ENTUBADA ACCESO A SERVICIOS BASICOS DE LA VIVIENDA EN PUERTO VALLARTA DE LA CALLE SANDIA (GARDENIA) DESDE HERIBERTO CASTILLO HASTA COLIFLOR EN EL ASENTAMIENTO LAGUNA DEL VALLE</t>
  </si>
  <si>
    <t>REHABILITACIÓN DE RED O SISTEMA DE AGUA ENTUBADA ACCESO A SERVICIOS BASICOS DE LA VIVIENDA EN PUERTO VALLARTA DE LA CALLE PLAYA GRANDE DESDE JORGE NEGRETE HASTA MAR DE CORTES EN EL ASENTAMIENTO LA INDEPENDENCIA</t>
  </si>
  <si>
    <t>REHABILITACIÓN DE DRENAJE SANITARIO EN PUERTO VALLARTA DE LA CALLE PLAYA GRANDE DESDE JORGE NEGRETE HASTA MAR DE CORTES EN EL ASENTAMIENTO LA INDEPENDENCIA</t>
  </si>
  <si>
    <t>DOP/CSS/43/2021</t>
  </si>
  <si>
    <t>CONTRUCCIÓN DE PAVIMENTACION A BASE DE EMPEDRADO AHOGADO EN MORTERO EN PUERTO VALLARTA DE LA CALLE HABANA DESDE AV. VICTOR ITURBE HASTA OBSIDIANA EN EL ASENTAMIENTO JOYAS DEL PEDREGAL</t>
  </si>
  <si>
    <t>GRUPO CONSTRUCTOR EL REAL DEL ROSARIO SA DE CV</t>
  </si>
  <si>
    <t>ING. MIGUEL ALEJANDRO ROSAS DÁVILA</t>
  </si>
  <si>
    <t>CONTRUCCIÓN DE PAVIMENTACION A BASE DE EMPEDRADO AHOGADO EN MORTERO EN PUERTO VALLARTA DE LA CALLE RIO NAZAS DESDE RIO AMECA HASTA AV. LUIS DONALDO COLOSIO N EL ASENTAMIENTO AGUA AZUL</t>
  </si>
  <si>
    <t>CONTRUCCIÓN DE PAVIMENTACION A BASE DE EMPEDRADO AHOGADO EN MORTERO EN PUERTO VALLARTA DE LA CALLE RIO GRIJALVA DESDE RIO DE LA PLATA HASTA RIO TIBET EN EL ASENTAMIENTO AGUA AZUL</t>
  </si>
  <si>
    <t>CONSTRUCCIÓN DE GUARNICIONES Y BANQUETAS EN PUERTO VALLARTA DE LA CALLE HABANA DESDE AV. VICTOR ITURBE HASTA OBSIDIANA EN EL ASENTAMIENTO JOYAS DEL PEDREGAL</t>
  </si>
  <si>
    <t>CONSTRUCCIÓN DE GUARNICIONES Y BANQUETAS PUERTO VALLARTA DE LA CALLE RIO NAZAS DESDE RIO AMECA HASTA AV. LUIS DONALDO COLOSIO N EL ASENTAMIENTO AGUA AZUL</t>
  </si>
  <si>
    <t>CONSTRUCCIÓN DE GUARNICIONES Y BANQUETAS EN PUERTO VALLARTA DE LA CALLE RIO GRIJALVA DESDE RIO DE LA PLATA HASTA RIO TIBET EN EL ASENTAMIENTO AGUA AZUL</t>
  </si>
  <si>
    <t>REHABILITACIÓN DE RED O SISTEMA DE AGUA ENTUBADA ACCESO A SERVICIOS BASICOS DE LA VIVIENDA EN PUERTO VALLARTA DE LA CALLE HABANA DESDE AV. VICTOR ITURBE HASTA OBSIDIANA EN EL ASENTAMIENTO JOYAS DEL PEDREGAL</t>
  </si>
  <si>
    <t>REHABILITACIÓN DE RED O SISTEMA DE AGUA ENTUBADA ACCESO A SERVICIOS BASICOS DE LA VIVIENDA EN PUERTO VALLARTA DE LA CALLE RIO NAZAS DESDE RIO AMECA HASTA AV. LUIS DONALDO COLOSIO N EL ASENTAMIENTO AGUA AZUL</t>
  </si>
  <si>
    <t>REHABILITACIÓN DE RED O SISTEMA DE AGUA ENTUBADA ACCESO A SERVICIOS BASICOS DE LA VIVIENDA EN PUERTO VALLARTADE LA CALLE RIO GRIJALVA DESDE RIO DE LA PLATA HASTA RIO TIBET EN EL ASENTAMIENTO AGUA AZUL</t>
  </si>
  <si>
    <t>REHABILITACIÓN DE DRENAJE SANITARIO EN PUERTO VALLARTA DE LA CALLE HABANA DESDE AV. VICTOR ITURBE HASTA OBSIDIANA EN EL ASENTAMIENTO JOYAS DEL PEDREGAL</t>
  </si>
  <si>
    <t>REHABILITACIÓN DE DRENAJE SANITARIO EN PUERTO VALLARTA DE LA CALLE RIO NAZAS DESDE RIO AMECA HASTA AV. LUIS DONALDO COLOSIO N EL ASENTAMIENTO AGUA AZUL</t>
  </si>
  <si>
    <t>REHABILITACIÓN DE DRENAJE SANITARIO EN PUERTO VALLARTA DE LA CALLE RIO GRIJALVA DESDE RIO DE LA PLATA HASTA RIO TIBET EN EL ASENTAMIENTO AGUA AZUL</t>
  </si>
  <si>
    <t>DOP/CSS/44/2021</t>
  </si>
  <si>
    <t>CONTRUCCIÓN DE PAVIMENTACION A BASE DE EMPEDRADO AHOGADO EN MORTERO EN PUERTO VALLARTA DE LA CALLE RIO DANUBIO DESDE RIO AMECA HASTA AVENIDA LUIS DONALDO COLOSIO EN EL ASENTAMIENTO AGUA AZUL</t>
  </si>
  <si>
    <t>JOSE PADILLA AGUIRRE</t>
  </si>
  <si>
    <t>ING. CESAR ALEJANDRO LANGARICA SÁNCHEZ</t>
  </si>
  <si>
    <t>CONSTRUCCIÓN DE GUARNICIONES Y BANQUETAS EN PUERTO VALLARTA DE LA CALLE RIO DANUBIO DESDE RIO AMECA HASTA AVENIDA LUIS DONALDO COLOSIO EN EL ASENTAMIENTO AGUA AZUL</t>
  </si>
  <si>
    <t>REHABILITACIÓN DE RED O SISTEMA DE AGUA ENTUBADA ACCESO A SERVICIOS BASICOS DE LA VIVIENDA EN PUERTO VALLARTA DE LA CALLE RIO DANUBIO DESDE RIO AMECA HASTA AVENIDA LUIS DONALDO COLOSIO EN EL ASENTAMIENTO AGUA AZUL</t>
  </si>
  <si>
    <t>REHABILITACIÓN DE DRENAJE SANITARIO EN PUERTO VALLARTA DE LA CALLE RIO DANUBIO DESDE RIO AMECA HASTA AVENIDA LUIS DONALDO COLOSIO EN EL ASENTAMIENTO AGUA AZUL</t>
  </si>
  <si>
    <t>DOP/CSS/45/2021</t>
  </si>
  <si>
    <t>CONTRUCCIÓN DE PAVIMENTACION A BASE DE EMPEDRADO AHOGADO EN MORTERO EN PUERTO VALLARTA DE LA CALLE GABRIEL NUÑO DESDE PAVO REAL HASTA DOLORES DEL RIO EN EL ASENTAMIENTO PRESIDENTES MUNICIPALES</t>
  </si>
  <si>
    <t>GAREY CONSTRUCCIONES SA DE CV</t>
  </si>
  <si>
    <t>ARQ. RICARDO ALBERTO ANDRADE SALCEDO</t>
  </si>
  <si>
    <t>CONTRUCCIÓN DE PAVIMENTACION A BASE DE EMPEDRADO AHOGADO EN MORTERO EN PUERTO VALLARTA DE LA CALLE MIRAMAR DESDE JALISCO HASTA DURANGO EN EL ASENTAMIENTO BOBADILLA</t>
  </si>
  <si>
    <t>CONTRUCCIÓN DE GUARNICIONES Y BANQUETAS EN PUERTO VALLARTA DE LA CALLE GABRIEL NUÑO DESDE PAVO REAL HASTA DOLORES DEL RIO EN EL ASENTAMIENTO PRESIDENTES MUNICIPALES</t>
  </si>
  <si>
    <t>CONSTRUCCIÓN DE GUARNICIONES Y BANQUETAS EN PUERTO VALLARTA DE LA CALLE MIRAMAR DESDE JALISCO HASTA DURANGO EN EL ASENTAMIENTO BOBADILLA</t>
  </si>
  <si>
    <t>REHABILITACIÓN DE RED O SISTEMA DE AGUA ENTUBADA ACCESO A SERVICIOS BASICOS DE LA VIVIENDA EN PUERTO VALLARTA DE LA CALLE GABRIEL NUÑO DESDE PAVO REAL HASTA DOLORES DEL RIO EN EL ASENTAMIENTO PRESIDENTES MUNICIPALES</t>
  </si>
  <si>
    <t>REHABILITACIÓN DE RED O SISTEMA DE AGUA ENTUBADA ACCESO A SERVICIOS BASICOS DE LA VIVIENDA EN PUERTO VALLARTA LOCALIDAD PUERTO VALLARTA DE LA CALLE MIRAMAR DESDE JALISCO HASTA DURANGO EN EL ASENTAMIENTO BOBADILLA</t>
  </si>
  <si>
    <t>REHABILITACIÓN DE DRENAJE SANITARIO EN PUERTO VALLARTA DE LA CALLE GABRIEL NUÑO DESDE PAVO REAL HASTA DOLORES DEL RIO EN EL ASENTAMIENTO PRESIDENTES MUNICIPALES</t>
  </si>
  <si>
    <t>REHABILITACIÓN DE DRENAJE SANITARIO EN PUERTO VALLARTA DE LA CALLE MIRAMAR DESDE JALISCO HASTA DURANGO EN EL ASENTAMIENTO BOBADILLA</t>
  </si>
  <si>
    <t>DOP/AD/46/2021</t>
  </si>
  <si>
    <t>CONTRUCCIÓN DE PAVIMENTACION A BASE DE EMPEDRADO AHOGADO EN MORTERO EN PUERTO VALLARTA DEL ANDADOR DIEGO RIVERA DESDE PEDRO MORENO HASTA CERRO EN EL ASENTAMIENTO BENITO JUAREZ</t>
  </si>
  <si>
    <t>CONSTRUCTORA AURARQ SA DE CV</t>
  </si>
  <si>
    <t>ARQQ. MIGUEL ÁNGEL AGUILAR BECERRA</t>
  </si>
  <si>
    <t>CONSTRUCCIÓN DE GUARNICIONES Y BANQUETAS EN PUERTO VALLARTA DEL ANDADOR DIEGO RIVERA DESDE PEDRO MORENO HASTA CERRO EN EL ASENTAMIENTO BENITO JUAREZ</t>
  </si>
  <si>
    <t>REHABILITACIÓN DE RED O SISTEMA DE AGUA ENTUBADA ACCESO A SERVICIOS BASICOS DE LA VIVIENDA EN PUERTO VALLARTA DEL ANDADOR DIEGO RIVERA DESDE PEDRO MORENO HASTA CERRO EN EL ASENTAMIENTO BENITO JUAREZ</t>
  </si>
  <si>
    <t>REHABILITACIÓN DE DRENAJE SANITARIO EN PUERTO VALLARTA DEL ANDADOR DIEGO RIVERA DESDE PEDRO MORENO HASTA CERRO EN EL ASENTAMIENTO BENITO JUAREZ</t>
  </si>
  <si>
    <t>CONSTRUCCIÓN DE MUROS DE CONTENCION EN EL ANDADOR DIEGO RIVERA EN PUERTO VALLARTA LOCALIDAD PUERTO VALLARTA ASENTAMIENTO BENITO JUÁREZ</t>
  </si>
  <si>
    <t>TOTAL RAMO XXXIII FONDO III FAISM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</si>
</sst>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82000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1">
    <xf numFmtId="0" fontId="0" fillId="0" borderId="0" xfId="0"/>
    <xf numFmtId="0" fontId="4" fillId="0" borderId="0" xfId="0" applyFont="1"/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4" fontId="3" fillId="0" borderId="0" xfId="0" applyNumberFormat="1" applyFont="1" applyAlignment="1">
      <alignment vertical="center"/>
    </xf>
    <xf numFmtId="4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justify" vertical="justify" wrapText="1"/>
    </xf>
    <xf numFmtId="44" fontId="8" fillId="0" borderId="6" xfId="1" applyFont="1" applyFill="1" applyBorder="1" applyAlignment="1">
      <alignment horizontal="center" vertical="center"/>
    </xf>
    <xf numFmtId="4" fontId="8" fillId="0" borderId="6" xfId="0" applyNumberFormat="1" applyFont="1" applyBorder="1" applyAlignment="1">
      <alignment vertical="center"/>
    </xf>
    <xf numFmtId="43" fontId="8" fillId="0" borderId="6" xfId="0" applyNumberFormat="1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4" fontId="11" fillId="0" borderId="6" xfId="0" applyNumberFormat="1" applyFont="1" applyBorder="1" applyAlignment="1">
      <alignment vertical="center"/>
    </xf>
    <xf numFmtId="43" fontId="11" fillId="0" borderId="6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9" xfId="0" applyFont="1" applyBorder="1"/>
    <xf numFmtId="0" fontId="15" fillId="0" borderId="10" xfId="0" applyFont="1" applyBorder="1"/>
    <xf numFmtId="44" fontId="16" fillId="0" borderId="10" xfId="1" applyFont="1" applyFill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4" fontId="15" fillId="0" borderId="10" xfId="0" applyNumberFormat="1" applyFont="1" applyBorder="1" applyAlignment="1">
      <alignment vertical="center"/>
    </xf>
    <xf numFmtId="43" fontId="15" fillId="0" borderId="10" xfId="0" applyNumberFormat="1" applyFont="1" applyBorder="1" applyAlignment="1">
      <alignment vertical="center"/>
    </xf>
    <xf numFmtId="3" fontId="15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44" fontId="5" fillId="0" borderId="0" xfId="1" applyFont="1" applyFill="1" applyAlignment="1">
      <alignment vertical="center"/>
    </xf>
    <xf numFmtId="44" fontId="5" fillId="0" borderId="0" xfId="1" applyFont="1" applyAlignment="1">
      <alignment vertical="center"/>
    </xf>
    <xf numFmtId="43" fontId="0" fillId="0" borderId="0" xfId="0" applyNumberFormat="1"/>
    <xf numFmtId="3" fontId="0" fillId="0" borderId="0" xfId="0" applyNumberFormat="1" applyAlignment="1">
      <alignment horizont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4" fontId="2" fillId="2" borderId="2" xfId="1" applyFont="1" applyFill="1" applyBorder="1" applyAlignment="1">
      <alignment horizontal="center" vertical="center" wrapText="1"/>
    </xf>
    <xf numFmtId="44" fontId="2" fillId="2" borderId="4" xfId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4" fontId="2" fillId="2" borderId="4" xfId="0" applyNumberFormat="1" applyFont="1" applyFill="1" applyBorder="1" applyAlignment="1">
      <alignment horizontal="center" vertical="center" wrapText="1"/>
    </xf>
    <xf numFmtId="43" fontId="2" fillId="2" borderId="2" xfId="0" applyNumberFormat="1" applyFont="1" applyFill="1" applyBorder="1" applyAlignment="1">
      <alignment horizontal="center" vertical="center" wrapText="1"/>
    </xf>
    <xf numFmtId="43" fontId="2" fillId="2" borderId="4" xfId="0" applyNumberFormat="1" applyFont="1" applyFill="1" applyBorder="1" applyAlignment="1">
      <alignment horizontal="center" vertical="center" wrapText="1"/>
    </xf>
    <xf numFmtId="4" fontId="8" fillId="0" borderId="7" xfId="0" applyNumberFormat="1" applyFont="1" applyBorder="1" applyAlignment="1">
      <alignment horizontal="center" vertical="center" textRotation="91"/>
    </xf>
    <xf numFmtId="4" fontId="8" fillId="0" borderId="8" xfId="0" applyNumberFormat="1" applyFont="1" applyBorder="1" applyAlignment="1">
      <alignment horizontal="center" vertical="center" textRotation="91"/>
    </xf>
    <xf numFmtId="4" fontId="8" fillId="0" borderId="4" xfId="0" applyNumberFormat="1" applyFont="1" applyBorder="1" applyAlignment="1">
      <alignment horizontal="center" vertical="center" textRotation="91"/>
    </xf>
    <xf numFmtId="3" fontId="10" fillId="0" borderId="7" xfId="0" applyNumberFormat="1" applyFont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textRotation="90"/>
    </xf>
    <xf numFmtId="44" fontId="12" fillId="0" borderId="6" xfId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 textRotation="90" wrapText="1"/>
    </xf>
    <xf numFmtId="4" fontId="11" fillId="0" borderId="6" xfId="0" applyNumberFormat="1" applyFont="1" applyBorder="1" applyAlignment="1">
      <alignment horizontal="center" vertical="center" textRotation="90" wrapText="1"/>
    </xf>
    <xf numFmtId="4" fontId="11" fillId="0" borderId="7" xfId="0" applyNumberFormat="1" applyFont="1" applyBorder="1" applyAlignment="1">
      <alignment horizontal="center" vertical="center"/>
    </xf>
    <xf numFmtId="4" fontId="11" fillId="0" borderId="8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textRotation="90"/>
    </xf>
    <xf numFmtId="44" fontId="9" fillId="0" borderId="6" xfId="1" applyFont="1" applyFill="1" applyBorder="1" applyAlignment="1">
      <alignment horizontal="center" vertical="center"/>
    </xf>
    <xf numFmtId="44" fontId="8" fillId="0" borderId="6" xfId="0" applyNumberFormat="1" applyFont="1" applyBorder="1" applyAlignment="1">
      <alignment horizontal="center" vertical="center" textRotation="90"/>
    </xf>
    <xf numFmtId="4" fontId="8" fillId="0" borderId="6" xfId="0" applyNumberFormat="1" applyFont="1" applyBorder="1" applyAlignment="1">
      <alignment horizontal="center" vertical="center" textRotation="90"/>
    </xf>
    <xf numFmtId="43" fontId="8" fillId="0" borderId="6" xfId="0" applyNumberFormat="1" applyFont="1" applyBorder="1" applyAlignment="1">
      <alignment horizontal="center" vertical="center" textRotation="90"/>
    </xf>
    <xf numFmtId="4" fontId="8" fillId="0" borderId="7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 textRotation="90"/>
    </xf>
    <xf numFmtId="4" fontId="8" fillId="0" borderId="7" xfId="0" applyNumberFormat="1" applyFont="1" applyBorder="1" applyAlignment="1">
      <alignment horizontal="center" vertical="center" textRotation="1"/>
    </xf>
    <xf numFmtId="4" fontId="8" fillId="0" borderId="8" xfId="0" applyNumberFormat="1" applyFont="1" applyBorder="1" applyAlignment="1">
      <alignment horizontal="center" vertical="center" textRotation="1"/>
    </xf>
    <xf numFmtId="4" fontId="8" fillId="0" borderId="4" xfId="0" applyNumberFormat="1" applyFont="1" applyBorder="1" applyAlignment="1">
      <alignment horizontal="center" vertical="center" textRotation="1"/>
    </xf>
    <xf numFmtId="4" fontId="8" fillId="0" borderId="6" xfId="0" applyNumberFormat="1" applyFont="1" applyBorder="1" applyAlignment="1">
      <alignment horizontal="center" vertical="center" textRotation="90" wrapText="1"/>
    </xf>
    <xf numFmtId="0" fontId="16" fillId="0" borderId="11" xfId="0" applyFont="1" applyBorder="1" applyAlignment="1">
      <alignment horizontal="right" vertical="center" wrapText="1"/>
    </xf>
    <xf numFmtId="0" fontId="16" fillId="0" borderId="12" xfId="0" applyFont="1" applyBorder="1" applyAlignment="1">
      <alignment horizontal="right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0</xdr:row>
      <xdr:rowOff>25400</xdr:rowOff>
    </xdr:from>
    <xdr:ext cx="1259609" cy="1395356"/>
    <xdr:pic>
      <xdr:nvPicPr>
        <xdr:cNvPr id="2" name="Imagen 1" descr="Cuadrado&#10;&#10;Descripción generada automáticamente">
          <a:extLst>
            <a:ext uri="{FF2B5EF4-FFF2-40B4-BE49-F238E27FC236}">
              <a16:creationId xmlns:a16="http://schemas.microsoft.com/office/drawing/2014/main" id="{ED3BE35D-6DFC-460B-A18D-12CF7BC8E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5400"/>
          <a:ext cx="1259609" cy="1395356"/>
        </a:xfrm>
        <a:prstGeom prst="rect">
          <a:avLst/>
        </a:prstGeom>
        <a:effectLst>
          <a:outerShdw blurRad="50800" dist="50800" dir="5400000" sx="1000" sy="1000" algn="ctr" rotWithShape="0">
            <a:srgbClr val="000000"/>
          </a:outerShdw>
        </a:effectLst>
      </xdr:spPr>
    </xdr:pic>
    <xdr:clientData/>
  </xdr:oneCellAnchor>
  <xdr:twoCellAnchor>
    <xdr:from>
      <xdr:col>2</xdr:col>
      <xdr:colOff>3865563</xdr:colOff>
      <xdr:row>0</xdr:row>
      <xdr:rowOff>254001</xdr:rowOff>
    </xdr:from>
    <xdr:to>
      <xdr:col>7</xdr:col>
      <xdr:colOff>129310</xdr:colOff>
      <xdr:row>3</xdr:row>
      <xdr:rowOff>76345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C29857E-5534-4F50-B20F-D086A5F43DA1}"/>
            </a:ext>
          </a:extLst>
        </xdr:cNvPr>
        <xdr:cNvSpPr/>
      </xdr:nvSpPr>
      <xdr:spPr>
        <a:xfrm>
          <a:off x="5167313" y="254001"/>
          <a:ext cx="4925147" cy="1136794"/>
        </a:xfrm>
        <a:prstGeom prst="rect">
          <a:avLst/>
        </a:prstGeom>
        <a:solidFill>
          <a:schemeClr val="bg1"/>
        </a:solidFill>
        <a:ln>
          <a:solidFill>
            <a:srgbClr val="C00000">
              <a:alpha val="59000"/>
            </a:srgbClr>
          </a:solidFill>
        </a:ln>
        <a:effectLst>
          <a:glow rad="139700">
            <a:srgbClr val="820000">
              <a:alpha val="40000"/>
            </a:srgb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H. Ayuntamiento Constitucional de Puerto Vallarta, Jalisco.</a:t>
          </a:r>
        </a:p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2021-2024 DIC. 2021</a:t>
          </a:r>
        </a:p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Reporte</a:t>
          </a:r>
          <a:r>
            <a:rPr lang="es-MX" sz="2000" b="1" cap="none" spc="0" baseline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 de Avances de Obras en Proceso</a:t>
          </a:r>
        </a:p>
      </xdr:txBody>
    </xdr:sp>
    <xdr:clientData/>
  </xdr:twoCellAnchor>
  <xdr:oneCellAnchor>
    <xdr:from>
      <xdr:col>10</xdr:col>
      <xdr:colOff>650875</xdr:colOff>
      <xdr:row>0</xdr:row>
      <xdr:rowOff>0</xdr:rowOff>
    </xdr:from>
    <xdr:ext cx="3454465" cy="1287895"/>
    <xdr:pic>
      <xdr:nvPicPr>
        <xdr:cNvPr id="4" name="Imagen 3">
          <a:extLst>
            <a:ext uri="{FF2B5EF4-FFF2-40B4-BE49-F238E27FC236}">
              <a16:creationId xmlns:a16="http://schemas.microsoft.com/office/drawing/2014/main" id="{88481C1E-6896-449A-9FC1-FA159F4F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5775" y="0"/>
          <a:ext cx="3454465" cy="1287895"/>
        </a:xfrm>
        <a:prstGeom prst="rect">
          <a:avLst/>
        </a:prstGeom>
        <a:effectLst>
          <a:glow rad="114300">
            <a:srgbClr val="760000"/>
          </a:glow>
          <a:reflection stA="45000" endPos="15000" dir="5400000" sy="-100000" algn="bl" rotWithShape="0"/>
          <a:softEdge rad="0"/>
        </a:effec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83"/>
  <sheetViews>
    <sheetView showGridLines="0" tabSelected="1" zoomScale="80" zoomScaleNormal="80" zoomScaleSheetLayoutView="55" workbookViewId="0">
      <pane ySplit="4" topLeftCell="A47" activePane="bottomLeft" state="frozen"/>
      <selection pane="bottomLeft" activeCell="A7" sqref="A7:XFD10"/>
    </sheetView>
  </sheetViews>
  <sheetFormatPr baseColWidth="10" defaultColWidth="11.5703125" defaultRowHeight="15" x14ac:dyDescent="0.25"/>
  <cols>
    <col min="1" max="1" width="6.5703125" customWidth="1"/>
    <col min="2" max="2" width="12.140625" customWidth="1"/>
    <col min="3" max="3" width="68.85546875" customWidth="1"/>
    <col min="4" max="4" width="14.5703125" bestFit="1" customWidth="1"/>
    <col min="5" max="5" width="16" bestFit="1" customWidth="1"/>
    <col min="6" max="6" width="15.42578125" customWidth="1"/>
    <col min="7" max="7" width="10.85546875" customWidth="1"/>
    <col min="8" max="8" width="12.42578125" customWidth="1"/>
    <col min="9" max="9" width="12.140625" customWidth="1"/>
    <col min="10" max="10" width="12.140625" style="33" customWidth="1"/>
    <col min="11" max="11" width="12.140625" customWidth="1"/>
    <col min="12" max="12" width="18.42578125" style="34" customWidth="1"/>
  </cols>
  <sheetData>
    <row r="1" spans="1:12" s="1" customFormat="1" ht="34.5" customHeight="1" x14ac:dyDescent="0.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 s="1" customFormat="1" ht="34.5" customHeight="1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12" s="1" customFormat="1" ht="34.5" customHeight="1" x14ac:dyDescent="0.2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</row>
    <row r="4" spans="1:12" ht="19.5" thickBot="1" x14ac:dyDescent="0.3">
      <c r="A4" s="39"/>
      <c r="B4" s="39"/>
      <c r="C4" s="39"/>
      <c r="D4" s="39"/>
      <c r="E4" s="39"/>
      <c r="F4" s="2"/>
      <c r="G4" s="3"/>
      <c r="H4" s="4"/>
      <c r="I4" s="4"/>
      <c r="J4" s="5"/>
      <c r="K4" s="4"/>
      <c r="L4" s="6"/>
    </row>
    <row r="5" spans="1:12" s="7" customFormat="1" ht="30" customHeight="1" x14ac:dyDescent="0.25">
      <c r="A5" s="40" t="s">
        <v>0</v>
      </c>
      <c r="B5" s="42" t="s">
        <v>1</v>
      </c>
      <c r="C5" s="42" t="s">
        <v>2</v>
      </c>
      <c r="D5" s="44" t="s">
        <v>3</v>
      </c>
      <c r="E5" s="44" t="s">
        <v>4</v>
      </c>
      <c r="F5" s="44" t="s">
        <v>5</v>
      </c>
      <c r="G5" s="42" t="s">
        <v>6</v>
      </c>
      <c r="H5" s="46" t="s">
        <v>7</v>
      </c>
      <c r="I5" s="46" t="s">
        <v>8</v>
      </c>
      <c r="J5" s="48" t="s">
        <v>9</v>
      </c>
      <c r="K5" s="46" t="s">
        <v>10</v>
      </c>
      <c r="L5" s="35" t="s">
        <v>11</v>
      </c>
    </row>
    <row r="6" spans="1:12" s="8" customFormat="1" ht="30" customHeight="1" x14ac:dyDescent="0.25">
      <c r="A6" s="41"/>
      <c r="B6" s="43"/>
      <c r="C6" s="43"/>
      <c r="D6" s="45"/>
      <c r="E6" s="45"/>
      <c r="F6" s="45"/>
      <c r="G6" s="43"/>
      <c r="H6" s="47"/>
      <c r="I6" s="47"/>
      <c r="J6" s="49"/>
      <c r="K6" s="47"/>
      <c r="L6" s="36"/>
    </row>
    <row r="7" spans="1:12" s="3" customFormat="1" ht="45" customHeight="1" x14ac:dyDescent="0.25">
      <c r="A7" s="9">
        <v>1</v>
      </c>
      <c r="B7" s="66" t="s">
        <v>12</v>
      </c>
      <c r="C7" s="10" t="s">
        <v>13</v>
      </c>
      <c r="D7" s="11">
        <f>(969170.52+4195.54)</f>
        <v>973366.06</v>
      </c>
      <c r="E7" s="67">
        <f>SUM(D7:D10)</f>
        <v>1792325.3099999998</v>
      </c>
      <c r="F7" s="67">
        <f>537697.59+1043397.41+89184.8</f>
        <v>1670279.8</v>
      </c>
      <c r="G7" s="68" t="s">
        <v>14</v>
      </c>
      <c r="H7" s="69" t="s">
        <v>15</v>
      </c>
      <c r="I7" s="12">
        <v>1085</v>
      </c>
      <c r="J7" s="13">
        <f>D7/I7</f>
        <v>897.11157603686638</v>
      </c>
      <c r="K7" s="50" t="s">
        <v>16</v>
      </c>
      <c r="L7" s="53">
        <v>3038</v>
      </c>
    </row>
    <row r="8" spans="1:12" s="3" customFormat="1" ht="45" customHeight="1" x14ac:dyDescent="0.25">
      <c r="A8" s="9">
        <v>2</v>
      </c>
      <c r="B8" s="66"/>
      <c r="C8" s="10" t="s">
        <v>17</v>
      </c>
      <c r="D8" s="11">
        <f>(611379.02-146164.37)</f>
        <v>465214.65</v>
      </c>
      <c r="E8" s="67"/>
      <c r="F8" s="67"/>
      <c r="G8" s="68"/>
      <c r="H8" s="69"/>
      <c r="I8" s="12">
        <v>774</v>
      </c>
      <c r="J8" s="13">
        <f>D8/I8</f>
        <v>601.05251937984497</v>
      </c>
      <c r="K8" s="51"/>
      <c r="L8" s="54"/>
    </row>
    <row r="9" spans="1:12" s="3" customFormat="1" ht="45" customHeight="1" x14ac:dyDescent="0.25">
      <c r="A9" s="9">
        <v>3</v>
      </c>
      <c r="B9" s="66"/>
      <c r="C9" s="10" t="s">
        <v>18</v>
      </c>
      <c r="D9" s="11">
        <f>(99378.04-3243.83)+416.17</f>
        <v>96550.37999999999</v>
      </c>
      <c r="E9" s="67"/>
      <c r="F9" s="67"/>
      <c r="G9" s="68"/>
      <c r="H9" s="69"/>
      <c r="I9" s="12">
        <v>191</v>
      </c>
      <c r="J9" s="13">
        <f t="shared" ref="J9:J10" si="0">D9/I9</f>
        <v>505.49937172774867</v>
      </c>
      <c r="K9" s="51"/>
      <c r="L9" s="54"/>
    </row>
    <row r="10" spans="1:12" s="3" customFormat="1" ht="30" customHeight="1" x14ac:dyDescent="0.25">
      <c r="A10" s="9">
        <v>4</v>
      </c>
      <c r="B10" s="66"/>
      <c r="C10" s="10" t="s">
        <v>19</v>
      </c>
      <c r="D10" s="11">
        <f>(312348.93-56173.69)+1018.98</f>
        <v>257194.22</v>
      </c>
      <c r="E10" s="67"/>
      <c r="F10" s="67"/>
      <c r="G10" s="68"/>
      <c r="H10" s="69"/>
      <c r="I10" s="12">
        <v>189</v>
      </c>
      <c r="J10" s="13">
        <f t="shared" si="0"/>
        <v>1360.8159788359787</v>
      </c>
      <c r="K10" s="52"/>
      <c r="L10" s="55"/>
    </row>
    <row r="11" spans="1:12" s="3" customFormat="1" ht="38.25" x14ac:dyDescent="0.25">
      <c r="A11" s="14">
        <v>5</v>
      </c>
      <c r="B11" s="56" t="s">
        <v>20</v>
      </c>
      <c r="C11" s="10" t="s">
        <v>21</v>
      </c>
      <c r="D11" s="11">
        <v>1143293.79</v>
      </c>
      <c r="E11" s="57">
        <f>SUM(D11:D13)</f>
        <v>1811098.69</v>
      </c>
      <c r="F11" s="57">
        <f>543329.6+235478.81+358344.55+337637.41</f>
        <v>1474790.3699999999</v>
      </c>
      <c r="G11" s="58" t="s">
        <v>22</v>
      </c>
      <c r="H11" s="59" t="s">
        <v>23</v>
      </c>
      <c r="I11" s="15">
        <v>1509</v>
      </c>
      <c r="J11" s="16">
        <f>D11/I11</f>
        <v>757.64996023856861</v>
      </c>
      <c r="K11" s="60" t="s">
        <v>16</v>
      </c>
      <c r="L11" s="63">
        <v>1913</v>
      </c>
    </row>
    <row r="12" spans="1:12" s="3" customFormat="1" ht="45" customHeight="1" x14ac:dyDescent="0.25">
      <c r="A12" s="14">
        <v>6</v>
      </c>
      <c r="B12" s="56"/>
      <c r="C12" s="10" t="s">
        <v>24</v>
      </c>
      <c r="D12" s="11">
        <f>(625488.55-5294.86)</f>
        <v>620193.69000000006</v>
      </c>
      <c r="E12" s="57"/>
      <c r="F12" s="57"/>
      <c r="G12" s="58"/>
      <c r="H12" s="59"/>
      <c r="I12" s="15">
        <v>761</v>
      </c>
      <c r="J12" s="16">
        <f t="shared" ref="J12:J13" si="1">D12/I12</f>
        <v>814.97199737187918</v>
      </c>
      <c r="K12" s="61"/>
      <c r="L12" s="64"/>
    </row>
    <row r="13" spans="1:12" s="3" customFormat="1" ht="51" x14ac:dyDescent="0.25">
      <c r="A13" s="14">
        <v>7</v>
      </c>
      <c r="B13" s="56"/>
      <c r="C13" s="10" t="s">
        <v>25</v>
      </c>
      <c r="D13" s="11">
        <v>47611.21</v>
      </c>
      <c r="E13" s="57"/>
      <c r="F13" s="57"/>
      <c r="G13" s="58"/>
      <c r="H13" s="59"/>
      <c r="I13" s="15">
        <v>107</v>
      </c>
      <c r="J13" s="16">
        <f t="shared" si="1"/>
        <v>444.9645794392523</v>
      </c>
      <c r="K13" s="62"/>
      <c r="L13" s="65"/>
    </row>
    <row r="14" spans="1:12" s="3" customFormat="1" ht="45" customHeight="1" x14ac:dyDescent="0.25">
      <c r="A14" s="9">
        <v>8</v>
      </c>
      <c r="B14" s="66" t="s">
        <v>26</v>
      </c>
      <c r="C14" s="10" t="s">
        <v>27</v>
      </c>
      <c r="D14" s="11">
        <f>(471589.4+46207.02)+2241.54</f>
        <v>520037.96</v>
      </c>
      <c r="E14" s="67">
        <f>SUM(D14:D23)</f>
        <v>3246897.8499999996</v>
      </c>
      <c r="F14" s="67" t="s">
        <v>28</v>
      </c>
      <c r="G14" s="70" t="s">
        <v>29</v>
      </c>
      <c r="H14" s="69" t="s">
        <v>30</v>
      </c>
      <c r="I14" s="12">
        <v>470</v>
      </c>
      <c r="J14" s="13">
        <f>D14/I14</f>
        <v>1106.4637446808511</v>
      </c>
      <c r="K14" s="50" t="s">
        <v>16</v>
      </c>
      <c r="L14" s="17">
        <v>1253</v>
      </c>
    </row>
    <row r="15" spans="1:12" s="3" customFormat="1" ht="38.25" x14ac:dyDescent="0.25">
      <c r="A15" s="9">
        <v>9</v>
      </c>
      <c r="B15" s="66"/>
      <c r="C15" s="10" t="s">
        <v>31</v>
      </c>
      <c r="D15" s="11">
        <f>(760556.36+75775.5)+3620.48</f>
        <v>839952.34</v>
      </c>
      <c r="E15" s="67"/>
      <c r="F15" s="67"/>
      <c r="G15" s="70"/>
      <c r="H15" s="69"/>
      <c r="I15" s="12">
        <v>976</v>
      </c>
      <c r="J15" s="13">
        <f t="shared" ref="J15:J30" si="2">D15/I15</f>
        <v>860.60690573770489</v>
      </c>
      <c r="K15" s="51"/>
      <c r="L15" s="17">
        <v>2484</v>
      </c>
    </row>
    <row r="16" spans="1:12" s="3" customFormat="1" ht="45" customHeight="1" x14ac:dyDescent="0.25">
      <c r="A16" s="9">
        <v>10</v>
      </c>
      <c r="B16" s="66"/>
      <c r="C16" s="10" t="s">
        <v>32</v>
      </c>
      <c r="D16" s="11">
        <f>(161970.53-16169.68)+631.17</f>
        <v>146432.02000000002</v>
      </c>
      <c r="E16" s="67"/>
      <c r="F16" s="67"/>
      <c r="G16" s="70"/>
      <c r="H16" s="69"/>
      <c r="I16" s="12">
        <v>184</v>
      </c>
      <c r="J16" s="13">
        <f t="shared" si="2"/>
        <v>795.82619565217396</v>
      </c>
      <c r="K16" s="51"/>
      <c r="L16" s="17">
        <v>1253</v>
      </c>
    </row>
    <row r="17" spans="1:12" s="3" customFormat="1" ht="45" customHeight="1" x14ac:dyDescent="0.25">
      <c r="A17" s="9">
        <v>11</v>
      </c>
      <c r="B17" s="66"/>
      <c r="C17" s="10" t="s">
        <v>33</v>
      </c>
      <c r="D17" s="11">
        <f>(304154.35)+804.31</f>
        <v>304958.65999999997</v>
      </c>
      <c r="E17" s="67"/>
      <c r="F17" s="67"/>
      <c r="G17" s="70"/>
      <c r="H17" s="69"/>
      <c r="I17" s="12">
        <v>378</v>
      </c>
      <c r="J17" s="13">
        <f t="shared" si="2"/>
        <v>806.76894179894168</v>
      </c>
      <c r="K17" s="51"/>
      <c r="L17" s="17">
        <v>2484</v>
      </c>
    </row>
    <row r="18" spans="1:12" s="3" customFormat="1" ht="38.25" x14ac:dyDescent="0.25">
      <c r="A18" s="9">
        <v>12</v>
      </c>
      <c r="B18" s="66"/>
      <c r="C18" s="10" t="s">
        <v>34</v>
      </c>
      <c r="D18" s="11">
        <f>(43108.5-19044.31)+104.17</f>
        <v>24168.359999999997</v>
      </c>
      <c r="E18" s="67"/>
      <c r="F18" s="67"/>
      <c r="G18" s="70"/>
      <c r="H18" s="69"/>
      <c r="I18" s="12">
        <v>82</v>
      </c>
      <c r="J18" s="13">
        <f t="shared" si="2"/>
        <v>294.73609756097557</v>
      </c>
      <c r="K18" s="51"/>
      <c r="L18" s="17">
        <v>1253</v>
      </c>
    </row>
    <row r="19" spans="1:12" s="3" customFormat="1" ht="38.25" x14ac:dyDescent="0.25">
      <c r="A19" s="9">
        <v>13</v>
      </c>
      <c r="B19" s="66"/>
      <c r="C19" s="10" t="s">
        <v>35</v>
      </c>
      <c r="D19" s="11">
        <f>(85788.19-24250.58)+266.4</f>
        <v>61804.01</v>
      </c>
      <c r="E19" s="67"/>
      <c r="F19" s="67"/>
      <c r="G19" s="70"/>
      <c r="H19" s="69"/>
      <c r="I19" s="12">
        <v>164</v>
      </c>
      <c r="J19" s="13">
        <f t="shared" si="2"/>
        <v>376.85371951219514</v>
      </c>
      <c r="K19" s="51"/>
      <c r="L19" s="17">
        <v>2484</v>
      </c>
    </row>
    <row r="20" spans="1:12" s="3" customFormat="1" ht="25.5" x14ac:dyDescent="0.25">
      <c r="A20" s="9">
        <v>14</v>
      </c>
      <c r="B20" s="66"/>
      <c r="C20" s="10" t="s">
        <v>36</v>
      </c>
      <c r="D20" s="11">
        <f>(90580.15-47263.75)+187.52</f>
        <v>43503.919999999991</v>
      </c>
      <c r="E20" s="67"/>
      <c r="F20" s="67"/>
      <c r="G20" s="70"/>
      <c r="H20" s="69"/>
      <c r="I20" s="12">
        <v>29</v>
      </c>
      <c r="J20" s="13">
        <f t="shared" si="2"/>
        <v>1500.1351724137928</v>
      </c>
      <c r="K20" s="51"/>
      <c r="L20" s="17">
        <v>1253</v>
      </c>
    </row>
    <row r="21" spans="1:12" s="3" customFormat="1" ht="45" customHeight="1" x14ac:dyDescent="0.25">
      <c r="A21" s="9">
        <v>15</v>
      </c>
      <c r="B21" s="66"/>
      <c r="C21" s="10" t="s">
        <v>37</v>
      </c>
      <c r="D21" s="11">
        <f>(200100.57-109705.57)+391.32</f>
        <v>90786.32</v>
      </c>
      <c r="E21" s="67"/>
      <c r="F21" s="67"/>
      <c r="G21" s="70"/>
      <c r="H21" s="69"/>
      <c r="I21" s="12">
        <v>78</v>
      </c>
      <c r="J21" s="13">
        <f t="shared" si="2"/>
        <v>1163.9271794871795</v>
      </c>
      <c r="K21" s="51"/>
      <c r="L21" s="17">
        <v>2484</v>
      </c>
    </row>
    <row r="22" spans="1:12" s="3" customFormat="1" ht="25.5" x14ac:dyDescent="0.25">
      <c r="A22" s="9">
        <v>16</v>
      </c>
      <c r="B22" s="66"/>
      <c r="C22" s="10" t="s">
        <v>38</v>
      </c>
      <c r="D22" s="11">
        <f>(82656.86-3240.02)+343.8</f>
        <v>79760.639999999999</v>
      </c>
      <c r="E22" s="67"/>
      <c r="F22" s="67"/>
      <c r="G22" s="70"/>
      <c r="H22" s="69"/>
      <c r="I22" s="12">
        <v>32</v>
      </c>
      <c r="J22" s="13">
        <f t="shared" si="2"/>
        <v>2492.52</v>
      </c>
      <c r="K22" s="51"/>
      <c r="L22" s="17">
        <v>2484</v>
      </c>
    </row>
    <row r="23" spans="1:12" s="3" customFormat="1" ht="25.5" x14ac:dyDescent="0.25">
      <c r="A23" s="9">
        <v>17</v>
      </c>
      <c r="B23" s="66"/>
      <c r="C23" s="10" t="s">
        <v>39</v>
      </c>
      <c r="D23" s="11">
        <f>(1048877.16+95207.17)-8590.71</f>
        <v>1135493.6199999999</v>
      </c>
      <c r="E23" s="67"/>
      <c r="F23" s="67"/>
      <c r="G23" s="70"/>
      <c r="H23" s="69"/>
      <c r="I23" s="12">
        <v>30</v>
      </c>
      <c r="J23" s="13">
        <f t="shared" si="2"/>
        <v>37849.787333333326</v>
      </c>
      <c r="K23" s="52"/>
      <c r="L23" s="17">
        <v>113</v>
      </c>
    </row>
    <row r="24" spans="1:12" s="19" customFormat="1" ht="38.25" x14ac:dyDescent="0.25">
      <c r="A24" s="14">
        <v>18</v>
      </c>
      <c r="B24" s="56" t="s">
        <v>40</v>
      </c>
      <c r="C24" s="10" t="s">
        <v>41</v>
      </c>
      <c r="D24" s="11">
        <v>2921881.1</v>
      </c>
      <c r="E24" s="57">
        <f>SUM(D24:D30)</f>
        <v>8335051.9699999997</v>
      </c>
      <c r="F24" s="57">
        <f>7129939.02</f>
        <v>7129939.0199999996</v>
      </c>
      <c r="G24" s="66" t="s">
        <v>42</v>
      </c>
      <c r="H24" s="74" t="s">
        <v>43</v>
      </c>
      <c r="I24" s="16">
        <v>2996</v>
      </c>
      <c r="J24" s="16">
        <f t="shared" si="2"/>
        <v>975.26071428571436</v>
      </c>
      <c r="K24" s="60" t="s">
        <v>16</v>
      </c>
      <c r="L24" s="18">
        <v>976</v>
      </c>
    </row>
    <row r="25" spans="1:12" s="3" customFormat="1" ht="45" customHeight="1" x14ac:dyDescent="0.25">
      <c r="A25" s="14">
        <v>19</v>
      </c>
      <c r="B25" s="56"/>
      <c r="C25" s="10" t="s">
        <v>44</v>
      </c>
      <c r="D25" s="11">
        <v>2724583.27</v>
      </c>
      <c r="E25" s="57"/>
      <c r="F25" s="57"/>
      <c r="G25" s="66"/>
      <c r="H25" s="74"/>
      <c r="I25" s="16">
        <v>2721</v>
      </c>
      <c r="J25" s="16">
        <f t="shared" si="2"/>
        <v>1001.316894524072</v>
      </c>
      <c r="K25" s="61"/>
      <c r="L25" s="18">
        <v>3038</v>
      </c>
    </row>
    <row r="26" spans="1:12" s="3" customFormat="1" ht="25.5" x14ac:dyDescent="0.25">
      <c r="A26" s="14">
        <v>20</v>
      </c>
      <c r="B26" s="56"/>
      <c r="C26" s="10" t="s">
        <v>45</v>
      </c>
      <c r="D26" s="11">
        <v>1160925.74</v>
      </c>
      <c r="E26" s="57"/>
      <c r="F26" s="57"/>
      <c r="G26" s="66"/>
      <c r="H26" s="74"/>
      <c r="I26" s="16">
        <v>1696</v>
      </c>
      <c r="J26" s="16">
        <f t="shared" si="2"/>
        <v>684.5081014150943</v>
      </c>
      <c r="K26" s="61"/>
      <c r="L26" s="18">
        <v>976</v>
      </c>
    </row>
    <row r="27" spans="1:12" s="3" customFormat="1" ht="25.5" x14ac:dyDescent="0.25">
      <c r="A27" s="14">
        <v>21</v>
      </c>
      <c r="B27" s="56"/>
      <c r="C27" s="10" t="s">
        <v>46</v>
      </c>
      <c r="D27" s="11">
        <v>944132.38</v>
      </c>
      <c r="E27" s="57"/>
      <c r="F27" s="57"/>
      <c r="G27" s="66"/>
      <c r="H27" s="74"/>
      <c r="I27" s="16">
        <v>1076</v>
      </c>
      <c r="J27" s="16">
        <f t="shared" si="2"/>
        <v>877.44644981412637</v>
      </c>
      <c r="K27" s="61"/>
      <c r="L27" s="18">
        <v>3038</v>
      </c>
    </row>
    <row r="28" spans="1:12" s="3" customFormat="1" ht="38.25" x14ac:dyDescent="0.25">
      <c r="A28" s="14">
        <v>22</v>
      </c>
      <c r="B28" s="56"/>
      <c r="C28" s="10" t="s">
        <v>47</v>
      </c>
      <c r="D28" s="11">
        <v>16993.740000000002</v>
      </c>
      <c r="E28" s="57"/>
      <c r="F28" s="57"/>
      <c r="G28" s="66"/>
      <c r="H28" s="74"/>
      <c r="I28" s="16">
        <v>29</v>
      </c>
      <c r="J28" s="16">
        <f t="shared" si="2"/>
        <v>585.99103448275866</v>
      </c>
      <c r="K28" s="61"/>
      <c r="L28" s="18">
        <v>976</v>
      </c>
    </row>
    <row r="29" spans="1:12" s="3" customFormat="1" ht="38.25" x14ac:dyDescent="0.25">
      <c r="A29" s="14">
        <v>23</v>
      </c>
      <c r="B29" s="56"/>
      <c r="C29" s="10" t="s">
        <v>48</v>
      </c>
      <c r="D29" s="11">
        <v>257160.68</v>
      </c>
      <c r="E29" s="57"/>
      <c r="F29" s="57"/>
      <c r="G29" s="66"/>
      <c r="H29" s="74"/>
      <c r="I29" s="16">
        <v>612</v>
      </c>
      <c r="J29" s="16">
        <f t="shared" si="2"/>
        <v>420.19718954248367</v>
      </c>
      <c r="K29" s="61"/>
      <c r="L29" s="18">
        <v>3038</v>
      </c>
    </row>
    <row r="30" spans="1:12" s="3" customFormat="1" ht="45" customHeight="1" x14ac:dyDescent="0.25">
      <c r="A30" s="14">
        <v>24</v>
      </c>
      <c r="B30" s="56"/>
      <c r="C30" s="10" t="s">
        <v>49</v>
      </c>
      <c r="D30" s="11">
        <f>(317949.13-8574.07)</f>
        <v>309375.06</v>
      </c>
      <c r="E30" s="57"/>
      <c r="F30" s="57"/>
      <c r="G30" s="66"/>
      <c r="H30" s="74"/>
      <c r="I30" s="16">
        <v>53</v>
      </c>
      <c r="J30" s="16">
        <f t="shared" si="2"/>
        <v>5837.2652830188681</v>
      </c>
      <c r="K30" s="62"/>
      <c r="L30" s="18">
        <v>3038</v>
      </c>
    </row>
    <row r="31" spans="1:12" s="20" customFormat="1" ht="39" customHeight="1" x14ac:dyDescent="0.25">
      <c r="A31" s="9">
        <v>25</v>
      </c>
      <c r="B31" s="66" t="s">
        <v>50</v>
      </c>
      <c r="C31" s="10" t="s">
        <v>51</v>
      </c>
      <c r="D31" s="11">
        <v>1471567.03</v>
      </c>
      <c r="E31" s="67">
        <f>SUM(D31:D42)</f>
        <v>9809853.8699999992</v>
      </c>
      <c r="F31" s="67" t="s">
        <v>28</v>
      </c>
      <c r="G31" s="66" t="s">
        <v>52</v>
      </c>
      <c r="H31" s="69" t="s">
        <v>53</v>
      </c>
      <c r="I31" s="13">
        <v>1908</v>
      </c>
      <c r="J31" s="13">
        <f>D31/I31</f>
        <v>771.26154612159326</v>
      </c>
      <c r="K31" s="71" t="s">
        <v>16</v>
      </c>
      <c r="L31" s="17">
        <v>1976</v>
      </c>
    </row>
    <row r="32" spans="1:12" s="20" customFormat="1" ht="38.25" x14ac:dyDescent="0.25">
      <c r="A32" s="9">
        <v>26</v>
      </c>
      <c r="B32" s="66"/>
      <c r="C32" s="10" t="s">
        <v>54</v>
      </c>
      <c r="D32" s="11">
        <f>(2000988.96-475466.24)</f>
        <v>1525522.72</v>
      </c>
      <c r="E32" s="67"/>
      <c r="F32" s="67"/>
      <c r="G32" s="66"/>
      <c r="H32" s="69"/>
      <c r="I32" s="13">
        <v>2797</v>
      </c>
      <c r="J32" s="13">
        <f t="shared" ref="J32:J42" si="3">D32/I32</f>
        <v>545.41391490883086</v>
      </c>
      <c r="K32" s="72"/>
      <c r="L32" s="17">
        <v>2044</v>
      </c>
    </row>
    <row r="33" spans="1:12" s="20" customFormat="1" ht="45" customHeight="1" x14ac:dyDescent="0.25">
      <c r="A33" s="9">
        <v>27</v>
      </c>
      <c r="B33" s="66"/>
      <c r="C33" s="10" t="s">
        <v>55</v>
      </c>
      <c r="D33" s="11">
        <v>2232237.09</v>
      </c>
      <c r="E33" s="67"/>
      <c r="F33" s="67"/>
      <c r="G33" s="66"/>
      <c r="H33" s="69"/>
      <c r="I33" s="13">
        <v>2019</v>
      </c>
      <c r="J33" s="13">
        <f t="shared" si="3"/>
        <v>1105.6152005943536</v>
      </c>
      <c r="K33" s="72"/>
      <c r="L33" s="17">
        <v>2044</v>
      </c>
    </row>
    <row r="34" spans="1:12" s="20" customFormat="1" ht="45" customHeight="1" x14ac:dyDescent="0.25">
      <c r="A34" s="9">
        <v>28</v>
      </c>
      <c r="B34" s="66"/>
      <c r="C34" s="10" t="s">
        <v>56</v>
      </c>
      <c r="D34" s="11">
        <v>655374.21</v>
      </c>
      <c r="E34" s="67"/>
      <c r="F34" s="67"/>
      <c r="G34" s="66"/>
      <c r="H34" s="69"/>
      <c r="I34" s="13">
        <v>746</v>
      </c>
      <c r="J34" s="13">
        <f t="shared" si="3"/>
        <v>878.51770777479885</v>
      </c>
      <c r="K34" s="72"/>
      <c r="L34" s="17">
        <v>1976</v>
      </c>
    </row>
    <row r="35" spans="1:12" s="20" customFormat="1" ht="45" customHeight="1" x14ac:dyDescent="0.25">
      <c r="A35" s="9">
        <v>29</v>
      </c>
      <c r="B35" s="66"/>
      <c r="C35" s="10" t="s">
        <v>57</v>
      </c>
      <c r="D35" s="11">
        <v>42166.65</v>
      </c>
      <c r="E35" s="67"/>
      <c r="F35" s="67"/>
      <c r="G35" s="66"/>
      <c r="H35" s="69"/>
      <c r="I35" s="13">
        <v>108</v>
      </c>
      <c r="J35" s="13">
        <f t="shared" si="3"/>
        <v>390.43194444444447</v>
      </c>
      <c r="K35" s="72"/>
      <c r="L35" s="17">
        <v>2044</v>
      </c>
    </row>
    <row r="36" spans="1:12" s="21" customFormat="1" ht="38.25" x14ac:dyDescent="0.25">
      <c r="A36" s="9">
        <v>30</v>
      </c>
      <c r="B36" s="66"/>
      <c r="C36" s="10" t="s">
        <v>58</v>
      </c>
      <c r="D36" s="11">
        <v>1475617.42</v>
      </c>
      <c r="E36" s="67"/>
      <c r="F36" s="67"/>
      <c r="G36" s="66"/>
      <c r="H36" s="69"/>
      <c r="I36" s="13">
        <v>2021</v>
      </c>
      <c r="J36" s="13">
        <f t="shared" si="3"/>
        <v>730.14221672439385</v>
      </c>
      <c r="K36" s="72"/>
      <c r="L36" s="17">
        <v>2044</v>
      </c>
    </row>
    <row r="37" spans="1:12" s="20" customFormat="1" ht="38.25" x14ac:dyDescent="0.25">
      <c r="A37" s="9">
        <v>31</v>
      </c>
      <c r="B37" s="66"/>
      <c r="C37" s="10" t="s">
        <v>59</v>
      </c>
      <c r="D37" s="11">
        <f>(99466.87+14289.06)+568.78</f>
        <v>114324.70999999999</v>
      </c>
      <c r="E37" s="67"/>
      <c r="F37" s="67"/>
      <c r="G37" s="66"/>
      <c r="H37" s="69"/>
      <c r="I37" s="13">
        <v>230</v>
      </c>
      <c r="J37" s="13">
        <f t="shared" si="3"/>
        <v>497.0639565217391</v>
      </c>
      <c r="K37" s="72"/>
      <c r="L37" s="17">
        <v>1976</v>
      </c>
    </row>
    <row r="38" spans="1:12" s="20" customFormat="1" ht="38.25" x14ac:dyDescent="0.25">
      <c r="A38" s="9">
        <v>32</v>
      </c>
      <c r="B38" s="66"/>
      <c r="C38" s="10" t="s">
        <v>60</v>
      </c>
      <c r="D38" s="11">
        <v>214365.56</v>
      </c>
      <c r="E38" s="67"/>
      <c r="F38" s="67"/>
      <c r="G38" s="66"/>
      <c r="H38" s="69"/>
      <c r="I38" s="13">
        <v>435</v>
      </c>
      <c r="J38" s="13">
        <f t="shared" si="3"/>
        <v>492.7943908045977</v>
      </c>
      <c r="K38" s="72"/>
      <c r="L38" s="17">
        <v>2044</v>
      </c>
    </row>
    <row r="39" spans="1:12" s="21" customFormat="1" ht="38.25" x14ac:dyDescent="0.25">
      <c r="A39" s="9">
        <v>33</v>
      </c>
      <c r="B39" s="66"/>
      <c r="C39" s="10" t="s">
        <v>61</v>
      </c>
      <c r="D39" s="11">
        <v>235602.5</v>
      </c>
      <c r="E39" s="67"/>
      <c r="F39" s="67"/>
      <c r="G39" s="66"/>
      <c r="H39" s="69"/>
      <c r="I39" s="13">
        <v>435</v>
      </c>
      <c r="J39" s="13">
        <f t="shared" si="3"/>
        <v>541.61494252873558</v>
      </c>
      <c r="K39" s="72"/>
      <c r="L39" s="17">
        <v>2044</v>
      </c>
    </row>
    <row r="40" spans="1:12" s="21" customFormat="1" ht="38.25" x14ac:dyDescent="0.25">
      <c r="A40" s="9">
        <v>34</v>
      </c>
      <c r="B40" s="66"/>
      <c r="C40" s="10" t="s">
        <v>62</v>
      </c>
      <c r="D40" s="11">
        <v>263977.03999999998</v>
      </c>
      <c r="E40" s="67"/>
      <c r="F40" s="67"/>
      <c r="G40" s="66"/>
      <c r="H40" s="69"/>
      <c r="I40" s="13">
        <v>227</v>
      </c>
      <c r="J40" s="13">
        <f t="shared" si="3"/>
        <v>1162.8944493392069</v>
      </c>
      <c r="K40" s="72"/>
      <c r="L40" s="17">
        <v>1976</v>
      </c>
    </row>
    <row r="41" spans="1:12" s="20" customFormat="1" ht="25.5" x14ac:dyDescent="0.25">
      <c r="A41" s="9">
        <v>35</v>
      </c>
      <c r="B41" s="66"/>
      <c r="C41" s="10" t="s">
        <v>63</v>
      </c>
      <c r="D41" s="11">
        <v>613746.51</v>
      </c>
      <c r="E41" s="67"/>
      <c r="F41" s="67"/>
      <c r="G41" s="66"/>
      <c r="H41" s="69"/>
      <c r="I41" s="13">
        <v>415</v>
      </c>
      <c r="J41" s="13">
        <f t="shared" si="3"/>
        <v>1478.9072530120482</v>
      </c>
      <c r="K41" s="72"/>
      <c r="L41" s="17">
        <v>2044</v>
      </c>
    </row>
    <row r="42" spans="1:12" s="20" customFormat="1" ht="25.5" x14ac:dyDescent="0.25">
      <c r="A42" s="9">
        <v>36</v>
      </c>
      <c r="B42" s="66"/>
      <c r="C42" s="10" t="s">
        <v>64</v>
      </c>
      <c r="D42" s="11">
        <f>(513086.08+447463.6)+4802.75</f>
        <v>965352.42999999993</v>
      </c>
      <c r="E42" s="67"/>
      <c r="F42" s="67"/>
      <c r="G42" s="66"/>
      <c r="H42" s="69"/>
      <c r="I42" s="13">
        <v>390</v>
      </c>
      <c r="J42" s="13">
        <f t="shared" si="3"/>
        <v>2475.2626410256407</v>
      </c>
      <c r="K42" s="73"/>
      <c r="L42" s="17">
        <v>2044</v>
      </c>
    </row>
    <row r="43" spans="1:12" s="20" customFormat="1" ht="38.25" x14ac:dyDescent="0.25">
      <c r="A43" s="9">
        <v>37</v>
      </c>
      <c r="B43" s="66" t="s">
        <v>65</v>
      </c>
      <c r="C43" s="10" t="s">
        <v>66</v>
      </c>
      <c r="D43" s="11">
        <f>(1648213.18+173735.06)+7887.22</f>
        <v>1829835.46</v>
      </c>
      <c r="E43" s="67">
        <f>SUM(D43:D46)</f>
        <v>3120343.2300000004</v>
      </c>
      <c r="F43" s="67">
        <v>3106893.47</v>
      </c>
      <c r="G43" s="66" t="s">
        <v>67</v>
      </c>
      <c r="H43" s="78" t="s">
        <v>68</v>
      </c>
      <c r="I43" s="13">
        <v>2286</v>
      </c>
      <c r="J43" s="13">
        <f>D43/I43</f>
        <v>800.45295713035864</v>
      </c>
      <c r="K43" s="71" t="s">
        <v>16</v>
      </c>
      <c r="L43" s="53">
        <v>2044</v>
      </c>
    </row>
    <row r="44" spans="1:12" s="20" customFormat="1" ht="45" customHeight="1" x14ac:dyDescent="0.25">
      <c r="A44" s="9">
        <v>38</v>
      </c>
      <c r="B44" s="66"/>
      <c r="C44" s="10" t="s">
        <v>69</v>
      </c>
      <c r="D44" s="11">
        <f>(1080586.02-418211.78)+2867.42</f>
        <v>665241.66</v>
      </c>
      <c r="E44" s="67"/>
      <c r="F44" s="67"/>
      <c r="G44" s="66"/>
      <c r="H44" s="78"/>
      <c r="I44" s="13">
        <v>1564</v>
      </c>
      <c r="J44" s="13">
        <f t="shared" ref="J44:J46" si="4">D44/I44</f>
        <v>425.34632992327369</v>
      </c>
      <c r="K44" s="72"/>
      <c r="L44" s="54"/>
    </row>
    <row r="45" spans="1:12" s="20" customFormat="1" ht="38.25" x14ac:dyDescent="0.25">
      <c r="A45" s="9">
        <v>39</v>
      </c>
      <c r="B45" s="66"/>
      <c r="C45" s="10" t="s">
        <v>70</v>
      </c>
      <c r="D45" s="11">
        <f>(153464.55+52476.11)+891.52</f>
        <v>206832.17999999996</v>
      </c>
      <c r="E45" s="67"/>
      <c r="F45" s="67"/>
      <c r="G45" s="66"/>
      <c r="H45" s="78"/>
      <c r="I45" s="13">
        <v>302</v>
      </c>
      <c r="J45" s="13">
        <f t="shared" si="4"/>
        <v>684.87476821192035</v>
      </c>
      <c r="K45" s="72"/>
      <c r="L45" s="54"/>
    </row>
    <row r="46" spans="1:12" s="20" customFormat="1" ht="45" customHeight="1" x14ac:dyDescent="0.25">
      <c r="A46" s="9">
        <v>40</v>
      </c>
      <c r="B46" s="66"/>
      <c r="C46" s="10" t="s">
        <v>71</v>
      </c>
      <c r="D46" s="11">
        <f>(244054.13+172576.21)+1803.59</f>
        <v>418433.93</v>
      </c>
      <c r="E46" s="67"/>
      <c r="F46" s="67"/>
      <c r="G46" s="66"/>
      <c r="H46" s="78"/>
      <c r="I46" s="13">
        <v>117</v>
      </c>
      <c r="J46" s="13">
        <f t="shared" si="4"/>
        <v>3576.3583760683759</v>
      </c>
      <c r="K46" s="73"/>
      <c r="L46" s="55"/>
    </row>
    <row r="47" spans="1:12" s="20" customFormat="1" ht="38.25" x14ac:dyDescent="0.25">
      <c r="A47" s="9">
        <v>41</v>
      </c>
      <c r="B47" s="66" t="s">
        <v>72</v>
      </c>
      <c r="C47" s="10" t="s">
        <v>73</v>
      </c>
      <c r="D47" s="11">
        <f>(1653797.12+238506.29)+8191.8</f>
        <v>1900495.2100000002</v>
      </c>
      <c r="E47" s="67">
        <f>SUM(D47:D54)</f>
        <v>4448202.5000000009</v>
      </c>
      <c r="F47" s="67">
        <f>1334460.75+898164.17+1384817.47+545186.6</f>
        <v>4162628.9899999998</v>
      </c>
      <c r="G47" s="66" t="s">
        <v>74</v>
      </c>
      <c r="H47" s="69" t="s">
        <v>75</v>
      </c>
      <c r="I47" s="13">
        <v>2381</v>
      </c>
      <c r="J47" s="13">
        <f>D47/I47</f>
        <v>798.19202435951286</v>
      </c>
      <c r="K47" s="75" t="s">
        <v>16</v>
      </c>
      <c r="L47" s="17">
        <v>704</v>
      </c>
    </row>
    <row r="48" spans="1:12" s="20" customFormat="1" ht="45" customHeight="1" x14ac:dyDescent="0.25">
      <c r="A48" s="9">
        <v>42</v>
      </c>
      <c r="B48" s="66"/>
      <c r="C48" s="10" t="s">
        <v>76</v>
      </c>
      <c r="D48" s="11">
        <f>(600698.41+91842.6)+2998.01</f>
        <v>695539.02</v>
      </c>
      <c r="E48" s="67"/>
      <c r="F48" s="67"/>
      <c r="G48" s="66"/>
      <c r="H48" s="69"/>
      <c r="I48" s="13">
        <v>838</v>
      </c>
      <c r="J48" s="13">
        <f t="shared" ref="J48:J54" si="5">D48/I48</f>
        <v>829.99883054892598</v>
      </c>
      <c r="K48" s="76"/>
      <c r="L48" s="17">
        <v>2052</v>
      </c>
    </row>
    <row r="49" spans="1:16382" s="20" customFormat="1" ht="45" customHeight="1" x14ac:dyDescent="0.25">
      <c r="A49" s="9">
        <v>43</v>
      </c>
      <c r="B49" s="66"/>
      <c r="C49" s="10" t="s">
        <v>77</v>
      </c>
      <c r="D49" s="11">
        <f>(1016960.92-206355.24-2979.59)+2979.59</f>
        <v>810605.68</v>
      </c>
      <c r="E49" s="67"/>
      <c r="F49" s="67"/>
      <c r="G49" s="66"/>
      <c r="H49" s="69"/>
      <c r="I49" s="13">
        <v>1412</v>
      </c>
      <c r="J49" s="13">
        <f t="shared" si="5"/>
        <v>574.08334277620395</v>
      </c>
      <c r="K49" s="76"/>
      <c r="L49" s="17">
        <v>704</v>
      </c>
    </row>
    <row r="50" spans="1:16382" s="20" customFormat="1" ht="25.5" x14ac:dyDescent="0.25">
      <c r="A50" s="9">
        <v>44</v>
      </c>
      <c r="B50" s="66"/>
      <c r="C50" s="10" t="s">
        <v>78</v>
      </c>
      <c r="D50" s="11">
        <f>(410086.42-25648.33-1041.12)</f>
        <v>383396.97</v>
      </c>
      <c r="E50" s="67"/>
      <c r="F50" s="67"/>
      <c r="G50" s="66"/>
      <c r="H50" s="69"/>
      <c r="I50" s="13">
        <v>422</v>
      </c>
      <c r="J50" s="13">
        <f t="shared" si="5"/>
        <v>908.52362559241703</v>
      </c>
      <c r="K50" s="76"/>
      <c r="L50" s="17">
        <v>2052</v>
      </c>
    </row>
    <row r="51" spans="1:16382" s="20" customFormat="1" ht="38.25" x14ac:dyDescent="0.25">
      <c r="A51" s="9">
        <v>45</v>
      </c>
      <c r="B51" s="66"/>
      <c r="C51" s="10" t="s">
        <v>79</v>
      </c>
      <c r="D51" s="11">
        <v>170129.42</v>
      </c>
      <c r="E51" s="67"/>
      <c r="F51" s="67"/>
      <c r="G51" s="66"/>
      <c r="H51" s="69"/>
      <c r="I51" s="13">
        <v>326</v>
      </c>
      <c r="J51" s="13">
        <f t="shared" si="5"/>
        <v>521.86938650306752</v>
      </c>
      <c r="K51" s="76"/>
      <c r="L51" s="17">
        <v>704</v>
      </c>
    </row>
    <row r="52" spans="1:16382" s="20" customFormat="1" ht="38.25" x14ac:dyDescent="0.25">
      <c r="A52" s="9">
        <v>46</v>
      </c>
      <c r="B52" s="66"/>
      <c r="C52" s="10" t="s">
        <v>80</v>
      </c>
      <c r="D52" s="11">
        <f>(147305.4+8285)+673.55</f>
        <v>156263.94999999998</v>
      </c>
      <c r="E52" s="67"/>
      <c r="F52" s="67"/>
      <c r="G52" s="66"/>
      <c r="H52" s="69"/>
      <c r="I52" s="13">
        <v>244</v>
      </c>
      <c r="J52" s="13">
        <f t="shared" si="5"/>
        <v>640.42602459016382</v>
      </c>
      <c r="K52" s="76"/>
      <c r="L52" s="17">
        <v>2052</v>
      </c>
    </row>
    <row r="53" spans="1:16382" s="20" customFormat="1" ht="45" customHeight="1" x14ac:dyDescent="0.25">
      <c r="A53" s="9">
        <v>47</v>
      </c>
      <c r="B53" s="66"/>
      <c r="C53" s="10" t="s">
        <v>81</v>
      </c>
      <c r="D53" s="11">
        <f>(245743.89-155899.92)+388.93</f>
        <v>90232.9</v>
      </c>
      <c r="E53" s="67"/>
      <c r="F53" s="67"/>
      <c r="G53" s="66"/>
      <c r="H53" s="69"/>
      <c r="I53" s="13">
        <v>326</v>
      </c>
      <c r="J53" s="13">
        <f t="shared" si="5"/>
        <v>276.78803680981594</v>
      </c>
      <c r="K53" s="76"/>
      <c r="L53" s="17">
        <v>704</v>
      </c>
    </row>
    <row r="54" spans="1:16382" s="20" customFormat="1" ht="25.5" x14ac:dyDescent="0.25">
      <c r="A54" s="9">
        <v>48</v>
      </c>
      <c r="B54" s="66"/>
      <c r="C54" s="10" t="s">
        <v>82</v>
      </c>
      <c r="D54" s="11">
        <f>(214849.9+25648.33+1041.12)</f>
        <v>241539.34999999998</v>
      </c>
      <c r="E54" s="67"/>
      <c r="F54" s="67"/>
      <c r="G54" s="66"/>
      <c r="H54" s="69"/>
      <c r="I54" s="13">
        <v>151</v>
      </c>
      <c r="J54" s="13">
        <f t="shared" si="5"/>
        <v>1599.5983443708608</v>
      </c>
      <c r="K54" s="77"/>
      <c r="L54" s="17">
        <v>2052</v>
      </c>
    </row>
    <row r="55" spans="1:16382" s="20" customFormat="1" ht="45" customHeight="1" x14ac:dyDescent="0.25">
      <c r="A55" s="9">
        <v>49</v>
      </c>
      <c r="B55" s="66" t="s">
        <v>83</v>
      </c>
      <c r="C55" s="10" t="s">
        <v>84</v>
      </c>
      <c r="D55" s="11">
        <f>(220267.6+65069.86)+1235.23</f>
        <v>286572.69</v>
      </c>
      <c r="E55" s="67">
        <f>SUM(D55:D59)</f>
        <v>885620.40999999992</v>
      </c>
      <c r="F55" s="67">
        <v>825779.43</v>
      </c>
      <c r="G55" s="66" t="s">
        <v>85</v>
      </c>
      <c r="H55" s="78" t="s">
        <v>86</v>
      </c>
      <c r="I55" s="13">
        <v>348</v>
      </c>
      <c r="J55" s="13">
        <f>D55/I55</f>
        <v>823.48474137931032</v>
      </c>
      <c r="K55" s="71" t="s">
        <v>16</v>
      </c>
      <c r="L55" s="53">
        <v>133</v>
      </c>
    </row>
    <row r="56" spans="1:16382" s="20" customFormat="1" ht="45" customHeight="1" x14ac:dyDescent="0.25">
      <c r="A56" s="9">
        <v>50</v>
      </c>
      <c r="B56" s="66"/>
      <c r="C56" s="10" t="s">
        <v>87</v>
      </c>
      <c r="D56" s="11">
        <f>(255042.95-462.24)</f>
        <v>254580.71000000002</v>
      </c>
      <c r="E56" s="67"/>
      <c r="F56" s="67"/>
      <c r="G56" s="66"/>
      <c r="H56" s="78"/>
      <c r="I56" s="13">
        <v>413</v>
      </c>
      <c r="J56" s="13">
        <f t="shared" ref="J56:J59" si="6">D56/I56</f>
        <v>616.41818401937053</v>
      </c>
      <c r="K56" s="72"/>
      <c r="L56" s="54"/>
    </row>
    <row r="57" spans="1:16382" s="20" customFormat="1" ht="38.25" x14ac:dyDescent="0.25">
      <c r="A57" s="9">
        <v>51</v>
      </c>
      <c r="B57" s="66"/>
      <c r="C57" s="10" t="s">
        <v>88</v>
      </c>
      <c r="D57" s="11">
        <v>83195.97</v>
      </c>
      <c r="E57" s="67"/>
      <c r="F57" s="67"/>
      <c r="G57" s="66"/>
      <c r="H57" s="78"/>
      <c r="I57" s="13">
        <v>140</v>
      </c>
      <c r="J57" s="13">
        <f t="shared" si="6"/>
        <v>594.2569285714286</v>
      </c>
      <c r="K57" s="72"/>
      <c r="L57" s="54"/>
    </row>
    <row r="58" spans="1:16382" s="20" customFormat="1" ht="25.5" x14ac:dyDescent="0.25">
      <c r="A58" s="9">
        <v>52</v>
      </c>
      <c r="B58" s="66"/>
      <c r="C58" s="10" t="s">
        <v>89</v>
      </c>
      <c r="D58" s="11">
        <f>(259194.78-113138.3)+462.24</f>
        <v>146518.71999999997</v>
      </c>
      <c r="E58" s="67"/>
      <c r="F58" s="67"/>
      <c r="G58" s="66"/>
      <c r="H58" s="78"/>
      <c r="I58" s="13">
        <v>134</v>
      </c>
      <c r="J58" s="13">
        <f t="shared" si="6"/>
        <v>1093.4232835820894</v>
      </c>
      <c r="K58" s="72"/>
      <c r="L58" s="54"/>
    </row>
    <row r="59" spans="1:16382" s="20" customFormat="1" ht="25.5" x14ac:dyDescent="0.25">
      <c r="A59" s="9">
        <v>53</v>
      </c>
      <c r="B59" s="66"/>
      <c r="C59" s="10" t="s">
        <v>90</v>
      </c>
      <c r="D59" s="11">
        <f>(72126.6+42131.1)+494.62</f>
        <v>114752.32000000001</v>
      </c>
      <c r="E59" s="67"/>
      <c r="F59" s="67"/>
      <c r="G59" s="66"/>
      <c r="H59" s="78"/>
      <c r="I59" s="13">
        <v>28</v>
      </c>
      <c r="J59" s="13">
        <f t="shared" si="6"/>
        <v>4098.2971428571427</v>
      </c>
      <c r="K59" s="73"/>
      <c r="L59" s="55"/>
    </row>
    <row r="60" spans="1:16382" s="21" customFormat="1" ht="15.75" thickBot="1" x14ac:dyDescent="0.3">
      <c r="A60" s="22"/>
      <c r="B60" s="23"/>
      <c r="C60" s="79" t="s">
        <v>91</v>
      </c>
      <c r="D60" s="80"/>
      <c r="E60" s="24">
        <f>SUM(E7:E59)</f>
        <v>33449393.829999998</v>
      </c>
      <c r="F60" s="24"/>
      <c r="G60" s="25"/>
      <c r="H60" s="26"/>
      <c r="I60" s="26"/>
      <c r="J60" s="27"/>
      <c r="K60" s="26"/>
      <c r="L60" s="28"/>
    </row>
    <row r="61" spans="1:16382" s="3" customFormat="1" ht="18.75" x14ac:dyDescent="0.25">
      <c r="A61" s="29"/>
      <c r="B61" s="29"/>
      <c r="C61" s="30"/>
      <c r="D61" s="31"/>
      <c r="E61" s="32"/>
      <c r="F61" s="32"/>
      <c r="H61" s="4"/>
      <c r="I61" s="4"/>
      <c r="J61" s="5"/>
      <c r="K61" s="4"/>
      <c r="L61" s="6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</row>
    <row r="62" spans="1:16382" s="3" customFormat="1" ht="18.75" x14ac:dyDescent="0.25">
      <c r="A62" s="29"/>
      <c r="B62" s="29"/>
      <c r="C62" s="30"/>
      <c r="D62" s="31"/>
      <c r="E62" s="32"/>
      <c r="F62" s="32"/>
      <c r="H62" s="4"/>
      <c r="I62" s="4"/>
      <c r="J62" s="5"/>
      <c r="K62" s="4"/>
      <c r="L62" s="6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</row>
    <row r="63" spans="1:16382" s="3" customFormat="1" ht="18.75" x14ac:dyDescent="0.25">
      <c r="A63" s="29"/>
      <c r="B63" s="29"/>
      <c r="C63" s="30"/>
      <c r="D63" s="31"/>
      <c r="E63" s="32"/>
      <c r="F63" s="32"/>
      <c r="H63" s="4"/>
      <c r="I63" s="4"/>
      <c r="J63" s="5"/>
      <c r="K63" s="4"/>
      <c r="L63" s="6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</row>
    <row r="64" spans="1:16382" s="3" customFormat="1" ht="18.75" x14ac:dyDescent="0.25">
      <c r="A64" s="29"/>
      <c r="B64" s="29"/>
      <c r="C64" s="30"/>
      <c r="D64" s="31"/>
      <c r="E64" s="32"/>
      <c r="F64" s="32"/>
      <c r="H64" s="4"/>
      <c r="I64" s="4"/>
      <c r="J64" s="5"/>
      <c r="K64" s="4"/>
      <c r="L64" s="6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</row>
    <row r="65" spans="1:16382" s="3" customFormat="1" ht="18.75" x14ac:dyDescent="0.25">
      <c r="A65" s="29"/>
      <c r="B65" s="29"/>
      <c r="C65" s="30"/>
      <c r="D65" s="31"/>
      <c r="E65" s="32"/>
      <c r="F65" s="32"/>
      <c r="H65" s="4"/>
      <c r="I65" s="4"/>
      <c r="J65" s="5"/>
      <c r="K65" s="4"/>
      <c r="L65" s="6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</row>
    <row r="66" spans="1:16382" s="3" customFormat="1" ht="18.75" x14ac:dyDescent="0.25">
      <c r="A66" s="29"/>
      <c r="B66" s="29"/>
      <c r="C66" s="30"/>
      <c r="D66" s="31"/>
      <c r="E66" s="32"/>
      <c r="F66" s="32"/>
      <c r="H66" s="4"/>
      <c r="I66" s="4"/>
      <c r="J66" s="5"/>
      <c r="K66" s="4"/>
      <c r="L66" s="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</row>
    <row r="67" spans="1:16382" s="3" customFormat="1" ht="18.75" x14ac:dyDescent="0.25">
      <c r="A67" s="29"/>
      <c r="B67" s="29"/>
      <c r="C67" s="30"/>
      <c r="D67" s="31"/>
      <c r="E67" s="32"/>
      <c r="F67" s="32"/>
      <c r="H67" s="4"/>
      <c r="I67" s="4"/>
      <c r="J67" s="5"/>
      <c r="K67" s="4"/>
      <c r="L67" s="6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</row>
    <row r="68" spans="1:16382" s="3" customFormat="1" ht="18.75" x14ac:dyDescent="0.25">
      <c r="A68" s="29"/>
      <c r="B68" s="29"/>
      <c r="C68" s="30"/>
      <c r="D68" s="31"/>
      <c r="E68" s="32"/>
      <c r="F68" s="32"/>
      <c r="H68" s="4"/>
      <c r="I68" s="4"/>
      <c r="J68" s="5"/>
      <c r="K68" s="4"/>
      <c r="L68" s="6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</row>
    <row r="69" spans="1:16382" s="3" customFormat="1" ht="18.75" x14ac:dyDescent="0.25">
      <c r="A69" s="29"/>
      <c r="B69" s="29"/>
      <c r="C69" s="30"/>
      <c r="D69" s="31"/>
      <c r="E69" s="32"/>
      <c r="F69" s="32"/>
      <c r="H69" s="4"/>
      <c r="I69" s="4"/>
      <c r="J69" s="5"/>
      <c r="K69" s="4"/>
      <c r="L69" s="6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</row>
    <row r="70" spans="1:16382" s="3" customFormat="1" ht="18.75" x14ac:dyDescent="0.25">
      <c r="A70" s="29"/>
      <c r="B70" s="29"/>
      <c r="C70" s="30"/>
      <c r="D70" s="31"/>
      <c r="E70" s="32"/>
      <c r="F70" s="32"/>
      <c r="H70" s="4"/>
      <c r="I70" s="4"/>
      <c r="J70" s="5"/>
      <c r="K70" s="4"/>
      <c r="L70" s="6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</row>
    <row r="71" spans="1:16382" s="3" customFormat="1" ht="18.75" x14ac:dyDescent="0.25">
      <c r="A71" s="29"/>
      <c r="B71" s="29"/>
      <c r="C71" s="30"/>
      <c r="D71" s="31"/>
      <c r="E71" s="32"/>
      <c r="F71" s="32"/>
      <c r="H71" s="4"/>
      <c r="I71" s="4"/>
      <c r="J71" s="5"/>
      <c r="K71" s="4"/>
      <c r="L71" s="6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</row>
    <row r="72" spans="1:16382" s="3" customFormat="1" ht="18.75" x14ac:dyDescent="0.25">
      <c r="A72" s="29"/>
      <c r="B72" s="29"/>
      <c r="C72" s="30"/>
      <c r="D72" s="31"/>
      <c r="E72" s="32"/>
      <c r="F72" s="32"/>
      <c r="H72" s="4"/>
      <c r="I72" s="4"/>
      <c r="J72" s="5"/>
      <c r="K72" s="4"/>
      <c r="L72" s="6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</row>
    <row r="73" spans="1:16382" s="3" customFormat="1" x14ac:dyDescent="0.25">
      <c r="A73"/>
      <c r="B73"/>
      <c r="C73"/>
      <c r="D73"/>
      <c r="E73"/>
      <c r="F73"/>
      <c r="G73"/>
      <c r="H73"/>
      <c r="I73"/>
      <c r="J73" s="33"/>
      <c r="K73"/>
      <c r="L73" s="34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</row>
    <row r="74" spans="1:16382" s="3" customFormat="1" x14ac:dyDescent="0.25">
      <c r="A74"/>
      <c r="B74"/>
      <c r="C74"/>
      <c r="D74"/>
      <c r="E74"/>
      <c r="F74"/>
      <c r="G74"/>
      <c r="H74"/>
      <c r="I74"/>
      <c r="J74" s="33"/>
      <c r="K74"/>
      <c r="L74" s="3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</row>
    <row r="75" spans="1:16382" s="3" customFormat="1" x14ac:dyDescent="0.25">
      <c r="A75"/>
      <c r="B75"/>
      <c r="C75"/>
      <c r="D75"/>
      <c r="E75"/>
      <c r="F75"/>
      <c r="G75"/>
      <c r="H75"/>
      <c r="I75"/>
      <c r="J75" s="33"/>
      <c r="K75"/>
      <c r="L75" s="34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</row>
    <row r="76" spans="1:16382" s="3" customFormat="1" x14ac:dyDescent="0.25">
      <c r="A76"/>
      <c r="B76"/>
      <c r="C76"/>
      <c r="D76"/>
      <c r="E76"/>
      <c r="F76"/>
      <c r="G76"/>
      <c r="H76"/>
      <c r="I76"/>
      <c r="J76" s="33"/>
      <c r="K76"/>
      <c r="L76" s="34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</row>
    <row r="77" spans="1:16382" s="3" customFormat="1" x14ac:dyDescent="0.25">
      <c r="A77"/>
      <c r="B77"/>
      <c r="C77"/>
      <c r="D77"/>
      <c r="E77"/>
      <c r="F77"/>
      <c r="G77"/>
      <c r="H77"/>
      <c r="I77"/>
      <c r="J77" s="33"/>
      <c r="K77"/>
      <c r="L77" s="34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</row>
    <row r="78" spans="1:16382" s="3" customFormat="1" x14ac:dyDescent="0.25">
      <c r="A78"/>
      <c r="B78"/>
      <c r="C78"/>
      <c r="D78"/>
      <c r="E78"/>
      <c r="F78"/>
      <c r="G78"/>
      <c r="H78"/>
      <c r="I78"/>
      <c r="J78" s="33"/>
      <c r="K78"/>
      <c r="L78" s="34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</row>
    <row r="79" spans="1:16382" s="3" customFormat="1" x14ac:dyDescent="0.25">
      <c r="A79"/>
      <c r="B79"/>
      <c r="C79"/>
      <c r="D79"/>
      <c r="E79"/>
      <c r="F79"/>
      <c r="G79"/>
      <c r="H79"/>
      <c r="I79"/>
      <c r="J79" s="33"/>
      <c r="K79"/>
      <c r="L79" s="34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</row>
    <row r="80" spans="1:16382" s="3" customFormat="1" x14ac:dyDescent="0.25">
      <c r="A80"/>
      <c r="B80"/>
      <c r="C80"/>
      <c r="D80"/>
      <c r="E80"/>
      <c r="F80"/>
      <c r="G80"/>
      <c r="H80"/>
      <c r="I80"/>
      <c r="J80" s="33"/>
      <c r="K80"/>
      <c r="L80" s="34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</row>
    <row r="81" spans="1:16382" s="3" customFormat="1" x14ac:dyDescent="0.25">
      <c r="A81"/>
      <c r="B81"/>
      <c r="C81"/>
      <c r="D81"/>
      <c r="E81"/>
      <c r="F81"/>
      <c r="G81"/>
      <c r="H81"/>
      <c r="I81"/>
      <c r="J81" s="33"/>
      <c r="K81"/>
      <c r="L81" s="34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</row>
    <row r="82" spans="1:16382" s="3" customFormat="1" x14ac:dyDescent="0.25">
      <c r="A82"/>
      <c r="B82"/>
      <c r="C82"/>
      <c r="D82"/>
      <c r="E82"/>
      <c r="F82"/>
      <c r="G82"/>
      <c r="H82"/>
      <c r="I82"/>
      <c r="J82" s="33"/>
      <c r="K82"/>
      <c r="L82" s="34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</row>
    <row r="83" spans="1:16382" s="3" customFormat="1" x14ac:dyDescent="0.25">
      <c r="A83"/>
      <c r="B83"/>
      <c r="C83"/>
      <c r="D83"/>
      <c r="E83"/>
      <c r="F83"/>
      <c r="G83"/>
      <c r="H83"/>
      <c r="I83"/>
      <c r="J83" s="33"/>
      <c r="K83"/>
      <c r="L83" s="34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</row>
  </sheetData>
  <mergeCells count="69">
    <mergeCell ref="L55:L59"/>
    <mergeCell ref="C60:D60"/>
    <mergeCell ref="B55:B59"/>
    <mergeCell ref="E55:E59"/>
    <mergeCell ref="F55:F59"/>
    <mergeCell ref="G55:G59"/>
    <mergeCell ref="H55:H59"/>
    <mergeCell ref="K55:K59"/>
    <mergeCell ref="L43:L46"/>
    <mergeCell ref="B47:B54"/>
    <mergeCell ref="E47:E54"/>
    <mergeCell ref="F47:F54"/>
    <mergeCell ref="G47:G54"/>
    <mergeCell ref="H47:H54"/>
    <mergeCell ref="K47:K54"/>
    <mergeCell ref="B43:B46"/>
    <mergeCell ref="E43:E46"/>
    <mergeCell ref="F43:F46"/>
    <mergeCell ref="G43:G46"/>
    <mergeCell ref="H43:H46"/>
    <mergeCell ref="K43:K46"/>
    <mergeCell ref="B31:B42"/>
    <mergeCell ref="E31:E42"/>
    <mergeCell ref="F31:F42"/>
    <mergeCell ref="G31:G42"/>
    <mergeCell ref="H31:H42"/>
    <mergeCell ref="B24:B30"/>
    <mergeCell ref="E24:E30"/>
    <mergeCell ref="F24:F30"/>
    <mergeCell ref="G24:G30"/>
    <mergeCell ref="H24:H30"/>
    <mergeCell ref="E14:E23"/>
    <mergeCell ref="F14:F23"/>
    <mergeCell ref="G14:G23"/>
    <mergeCell ref="H14:H23"/>
    <mergeCell ref="K31:K42"/>
    <mergeCell ref="K24:K30"/>
    <mergeCell ref="K14:K23"/>
    <mergeCell ref="L7:L10"/>
    <mergeCell ref="B11:B13"/>
    <mergeCell ref="E11:E13"/>
    <mergeCell ref="F11:F13"/>
    <mergeCell ref="G11:G13"/>
    <mergeCell ref="H11:H13"/>
    <mergeCell ref="K11:K13"/>
    <mergeCell ref="L11:L13"/>
    <mergeCell ref="B7:B10"/>
    <mergeCell ref="E7:E10"/>
    <mergeCell ref="F7:F10"/>
    <mergeCell ref="G7:G10"/>
    <mergeCell ref="H7:H10"/>
    <mergeCell ref="K7:K10"/>
    <mergeCell ref="B14:B23"/>
    <mergeCell ref="L5:L6"/>
    <mergeCell ref="A1:L1"/>
    <mergeCell ref="A2:L2"/>
    <mergeCell ref="A3:L3"/>
    <mergeCell ref="A4:E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rintOptions horizontalCentered="1"/>
  <pageMargins left="0.70866141732283472" right="0.31496062992125984" top="0.55118110236220474" bottom="0.55118110236220474" header="0.31496062992125984" footer="0.31496062992125984"/>
  <pageSetup paperSize="345" fitToHeight="0" orientation="landscape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Informe Obras Faism</vt:lpstr>
      <vt:lpstr>Hoja1</vt:lpstr>
      <vt:lpstr>'Informe Obras Faism'!Área_de_impresión</vt:lpstr>
      <vt:lpstr>'Informe Obras Faism'!Títulos_a_imprimir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L.C.P. y M.F. Carlos Virgen Fletes</dc:creator>
  <cp:lastModifiedBy>CDC09</cp:lastModifiedBy>
  <dcterms:created xsi:type="dcterms:W3CDTF">2022-02-24T02:11:39Z</dcterms:created>
  <dcterms:modified xsi:type="dcterms:W3CDTF">2023-03-30T21:53:08Z</dcterms:modified>
</cp:coreProperties>
</file>